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l.sharepoint.com/sites/ARTYKUY_TOMCZYK/Shared Documents/General/2023_ETS_kalkulatory/"/>
    </mc:Choice>
  </mc:AlternateContent>
  <xr:revisionPtr revIDLastSave="53" documentId="8_{0AC6BAF9-51F6-4F60-96C9-E33138BFC449}" xr6:coauthVersionLast="47" xr6:coauthVersionMax="47" xr10:uidLastSave="{D98ED99A-6664-41BC-A084-70B386DA39EB}"/>
  <bookViews>
    <workbookView xWindow="-110" yWindow="-110" windowWidth="19420" windowHeight="11020" xr2:uid="{758297FE-512F-4FB7-A240-F6D9D5A5AEF7}"/>
  </bookViews>
  <sheets>
    <sheet name="ETS" sheetId="1" r:id="rId1"/>
    <sheet name="TRANSLATOR" sheetId="2" r:id="rId2"/>
  </sheets>
  <definedNames>
    <definedName name="_xlnm.Print_Area" localSheetId="0">ETS!$B$2:$S$55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D30" i="1" s="1"/>
  <c r="D22" i="1"/>
  <c r="D24" i="1" s="1"/>
  <c r="E23" i="1"/>
  <c r="E21" i="1"/>
  <c r="E22" i="1"/>
  <c r="B2" i="1"/>
  <c r="B3" i="1"/>
  <c r="N3" i="1"/>
  <c r="C16" i="1"/>
  <c r="G3" i="1"/>
  <c r="C6" i="1"/>
  <c r="C7" i="1" s="1"/>
  <c r="X16" i="1"/>
  <c r="AB25" i="1"/>
  <c r="AB24" i="1"/>
  <c r="Z25" i="1"/>
  <c r="X25" i="1"/>
  <c r="X24" i="1"/>
  <c r="Z16" i="1"/>
  <c r="X15" i="1"/>
  <c r="AD9" i="1"/>
  <c r="Z9" i="1"/>
  <c r="AD3" i="1"/>
  <c r="Z3" i="1"/>
  <c r="W2" i="1"/>
  <c r="Y25" i="1"/>
  <c r="W3" i="1"/>
  <c r="W9" i="1" s="1"/>
  <c r="V3" i="1"/>
  <c r="V16" i="1" s="1"/>
  <c r="Y16" i="1"/>
  <c r="G18" i="1"/>
  <c r="V23" i="1"/>
  <c r="G17" i="1" s="1"/>
  <c r="V14" i="1"/>
  <c r="G16" i="1" s="1"/>
  <c r="D38" i="1"/>
  <c r="AC3" i="1" s="1"/>
  <c r="C38" i="1"/>
  <c r="AB9" i="1" s="1"/>
  <c r="Y9" i="1"/>
  <c r="C18" i="1"/>
  <c r="X9" i="1" s="1"/>
  <c r="B4" i="1"/>
  <c r="B5" i="1"/>
  <c r="B6" i="1"/>
  <c r="B7" i="1"/>
  <c r="B8" i="1"/>
  <c r="B9" i="1"/>
  <c r="B10" i="1"/>
  <c r="AC24" i="1" s="1"/>
  <c r="B11" i="1"/>
  <c r="B12" i="1"/>
  <c r="B13" i="1"/>
  <c r="B14" i="1"/>
  <c r="B15" i="1"/>
  <c r="B16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W4" i="1"/>
  <c r="AE25" i="1"/>
  <c r="AE24" i="1"/>
  <c r="AE23" i="1"/>
  <c r="V29" i="1"/>
  <c r="V28" i="1"/>
  <c r="V27" i="1"/>
  <c r="W26" i="1"/>
  <c r="V26" i="1"/>
  <c r="V20" i="1"/>
  <c r="AE9" i="1"/>
  <c r="AA9" i="1"/>
  <c r="AA16" i="1" s="1"/>
  <c r="V19" i="1"/>
  <c r="V18" i="1"/>
  <c r="V17" i="1"/>
  <c r="V12" i="1"/>
  <c r="V11" i="1"/>
  <c r="V10" i="1"/>
  <c r="W17" i="1"/>
  <c r="W10" i="1"/>
  <c r="D31" i="1" l="1"/>
  <c r="D26" i="1"/>
  <c r="D27" i="1"/>
  <c r="D33" i="1"/>
  <c r="Y4" i="1" s="1"/>
  <c r="AC25" i="1"/>
  <c r="V9" i="1"/>
  <c r="AB3" i="1"/>
  <c r="V25" i="1"/>
  <c r="W25" i="1"/>
  <c r="W16" i="1"/>
  <c r="AC9" i="1"/>
  <c r="Y3" i="1"/>
  <c r="X3" i="1"/>
  <c r="C42" i="1"/>
  <c r="C51" i="1" s="1"/>
  <c r="AB4" i="1" s="1"/>
  <c r="D42" i="1"/>
  <c r="D51" i="1" s="1"/>
  <c r="AC4" i="1" s="1"/>
  <c r="D49" i="1"/>
  <c r="D48" i="1"/>
  <c r="C24" i="1"/>
  <c r="AE4" i="1" l="1"/>
  <c r="AE10" i="1" s="1"/>
  <c r="AD4" i="1"/>
  <c r="AD10" i="1" s="1"/>
  <c r="AB10" i="1"/>
  <c r="Y10" i="1"/>
  <c r="AC10" i="1"/>
  <c r="D44" i="1"/>
  <c r="D45" i="1"/>
  <c r="D53" i="1"/>
  <c r="D52" i="1"/>
  <c r="C33" i="1"/>
  <c r="X4" i="1" l="1"/>
  <c r="D34" i="1"/>
  <c r="Z4" i="1"/>
  <c r="AA4" i="1"/>
  <c r="AA10" i="1" s="1"/>
  <c r="Y17" i="1"/>
  <c r="Y26" i="1"/>
  <c r="X10" i="1"/>
  <c r="D35" i="1"/>
  <c r="X17" i="1" l="1"/>
  <c r="X26" i="1"/>
  <c r="Z10" i="1"/>
  <c r="AC23" i="1"/>
  <c r="Z26" i="1" l="1"/>
  <c r="AA26" i="1"/>
  <c r="Z17" i="1"/>
  <c r="AA17" i="1"/>
  <c r="Y27" i="1"/>
  <c r="X27" i="1"/>
  <c r="W27" i="1"/>
  <c r="W5" i="1"/>
  <c r="W18" i="1"/>
  <c r="X5" i="1"/>
  <c r="Y11" i="1"/>
  <c r="W11" i="1"/>
  <c r="X11" i="1"/>
  <c r="AB11" i="1"/>
  <c r="AC11" i="1"/>
  <c r="AB5" i="1"/>
  <c r="Y5" i="1"/>
  <c r="AC5" i="1"/>
  <c r="Z27" i="1" l="1"/>
  <c r="Y28" i="1"/>
  <c r="W28" i="1"/>
  <c r="X28" i="1"/>
  <c r="Y18" i="1"/>
  <c r="AD11" i="1"/>
  <c r="AA5" i="1"/>
  <c r="AA11" i="1" s="1"/>
  <c r="AE5" i="1"/>
  <c r="AE11" i="1" s="1"/>
  <c r="W19" i="1"/>
  <c r="W12" i="1"/>
  <c r="W6" i="1"/>
  <c r="X12" i="1"/>
  <c r="AC12" i="1"/>
  <c r="Y12" i="1"/>
  <c r="AB12" i="1"/>
  <c r="X18" i="1"/>
  <c r="Z11" i="1"/>
  <c r="Z5" i="1"/>
  <c r="AD5" i="1"/>
  <c r="AB6" i="1"/>
  <c r="Y6" i="1"/>
  <c r="AC6" i="1"/>
  <c r="X6" i="1"/>
  <c r="Y29" i="1" l="1"/>
  <c r="R17" i="1" s="1"/>
  <c r="Z28" i="1"/>
  <c r="Z18" i="1"/>
  <c r="Y19" i="1"/>
  <c r="AA6" i="1"/>
  <c r="AA12" i="1" s="1"/>
  <c r="AD12" i="1"/>
  <c r="R18" i="1" s="1"/>
  <c r="X19" i="1"/>
  <c r="Z12" i="1"/>
  <c r="AE6" i="1"/>
  <c r="AE12" i="1" s="1"/>
  <c r="Z6" i="1"/>
  <c r="AD6" i="1"/>
  <c r="Z19" i="1" l="1"/>
  <c r="Y20" i="1"/>
  <c r="R16" i="1" s="1"/>
</calcChain>
</file>

<file path=xl/sharedStrings.xml><?xml version="1.0" encoding="utf-8"?>
<sst xmlns="http://schemas.openxmlformats.org/spreadsheetml/2006/main" count="186" uniqueCount="153">
  <si>
    <t>[%]</t>
  </si>
  <si>
    <t>1D</t>
  </si>
  <si>
    <t>1M</t>
  </si>
  <si>
    <t>1R</t>
  </si>
  <si>
    <t>-</t>
  </si>
  <si>
    <t xml:space="preserve">  </t>
  </si>
  <si>
    <r>
      <t>60</t>
    </r>
    <r>
      <rPr>
        <sz val="12"/>
        <color theme="1"/>
        <rFont val="Calibri"/>
        <family val="2"/>
        <charset val="238"/>
      </rPr>
      <t>°C</t>
    </r>
  </si>
  <si>
    <r>
      <t>40</t>
    </r>
    <r>
      <rPr>
        <sz val="12"/>
        <color theme="1"/>
        <rFont val="Calibri"/>
        <family val="2"/>
        <charset val="238"/>
      </rPr>
      <t>°C</t>
    </r>
  </si>
  <si>
    <t>TO TRANSLATE</t>
  </si>
  <si>
    <t>ORYGINAŁ</t>
  </si>
  <si>
    <t>ENERGOSZCZĘDNA TECHNOLOGIA SPECTRAL</t>
  </si>
  <si>
    <t>OBCIĄŻENIE KABINY LAKIERNICZEJ</t>
  </si>
  <si>
    <t>DZIENNA ILOŚĆ CYKLI</t>
  </si>
  <si>
    <t>MIESIĘCZNA ILOŚĆ CYKLI</t>
  </si>
  <si>
    <t>ROCZNA ILOŚĆ CYKLI</t>
  </si>
  <si>
    <t>KOSZTY KABINY LAKIERNICZEJ [1 GODZ.]</t>
  </si>
  <si>
    <t>APLIKACJA W KABINIE 20°C</t>
  </si>
  <si>
    <t>WYGRZEWANIE W KABINIE 60°C</t>
  </si>
  <si>
    <t>WYGRZEWANIE W KABINIE 40°C</t>
  </si>
  <si>
    <t>KOSZT STREFY PRZYGOTOWAWCZEJ [1 GODZ.]</t>
  </si>
  <si>
    <t>MIEJSCE W STREFIE PRZYGOTOWAWCZEJ</t>
  </si>
  <si>
    <t>LAKIERNIK - KOSZT PRACODAWCY</t>
  </si>
  <si>
    <t>WYNAGRODZENIE MIESIĘCZNE BRUTTO</t>
  </si>
  <si>
    <t>KOSZT PRACY GODZINOWY BRUTTO [dla 176 rgh]</t>
  </si>
  <si>
    <t>OPERACJA: PODKŁADOWANIE</t>
  </si>
  <si>
    <t>Aplikacja 1-warstwy [min]</t>
  </si>
  <si>
    <t>Odparowanie [min]</t>
  </si>
  <si>
    <t>Aplikacja 2-warstwy [min]</t>
  </si>
  <si>
    <t>Aplikacja 3-warstwy [min]</t>
  </si>
  <si>
    <t>Czas aplikacji podkładu [min]</t>
  </si>
  <si>
    <t>OSZCZĘDNOŚCI W CZASIE APLIKACJI PODKŁADU</t>
  </si>
  <si>
    <t>Oszczędności w czasie aplikacji podkładu [min]</t>
  </si>
  <si>
    <t>Oszczędności w czasie aplikacji podkładu [%]</t>
  </si>
  <si>
    <t>OSZCZĘDNOŚCI W CZASIE UTWARDZENIA PODKŁADU 20°C</t>
  </si>
  <si>
    <t>Czas utwardzania podkładu 20°C [min]</t>
  </si>
  <si>
    <t>Skrócenie czasu utwardzania [min]</t>
  </si>
  <si>
    <t>Skrócenie czasu utwardzania podkładu [%]</t>
  </si>
  <si>
    <t>SUMA OSZCZĘDNOŚCI: PODKŁADOWANIE</t>
  </si>
  <si>
    <t>Czas całkowity [min]</t>
  </si>
  <si>
    <t>Oszczędności w czasie procesu [min]</t>
  </si>
  <si>
    <t>Oszczędności w czasie procesu [%]</t>
  </si>
  <si>
    <t xml:space="preserve">OPERACJA: LAKIEROWANIE </t>
  </si>
  <si>
    <t>Czas aplikacji lakieru [min]</t>
  </si>
  <si>
    <t>OSZCZĘDNOŚCI W CZASIE APLIKACJI LAKIERU</t>
  </si>
  <si>
    <t>Oszczędności w czasie aplikacji lakieru [min]</t>
  </si>
  <si>
    <t>Oszczędności w czasie aplikacji lakieru [%]</t>
  </si>
  <si>
    <t>OSZCZĘDNOŚCI W CZASIE UTWARDZANIA LAKIERU 60°C / 40°C</t>
  </si>
  <si>
    <t>Czas utwardzania dla 60°C / 40°C [min]</t>
  </si>
  <si>
    <t>Skrócenie czasu utwardzania lakieru [min]</t>
  </si>
  <si>
    <t>Skrócenie czasu utwardzania lakieru [%]</t>
  </si>
  <si>
    <t>SUMA OSZCZĘDNOŚCI: LAKIER BEZBARWNY</t>
  </si>
  <si>
    <t>STOSOWANY PODKŁAD</t>
  </si>
  <si>
    <t>SPECTRAL 00-RACE</t>
  </si>
  <si>
    <t>STOSOWANY LAKIER</t>
  </si>
  <si>
    <t>SPECTRAL KLAR 545-00</t>
  </si>
  <si>
    <t>SUMA OSZCZĘDNOŚCI GODZIN PROCESOWYCH W CIĄGU 1 ROKU:</t>
  </si>
  <si>
    <t>OSZCZĘDNOŚCI KOSZTÓW ENERGII W CIĄGU 1 ROKU:</t>
  </si>
  <si>
    <t>POTENCJAŁ OSZCZĘDNOŚCI W KOSZTACH ROBOCZOGODZIN LAKIERNIKA W KABINIE LAKIENICZEJ W CIĄGU 1 ROKU:</t>
  </si>
  <si>
    <t>Tabela pomocnicza do obliczeń</t>
  </si>
  <si>
    <t>Okres</t>
  </si>
  <si>
    <t>ILOŚĆ CYKLI</t>
  </si>
  <si>
    <t>Suma oszczędności podkład [min]</t>
  </si>
  <si>
    <t>Suma oszczędności lakier [min]</t>
  </si>
  <si>
    <t>Suma oszczędności podkład [h]</t>
  </si>
  <si>
    <t>Suma oszczędności lakier [h]</t>
  </si>
  <si>
    <t>Liczba godzin procesowych</t>
  </si>
  <si>
    <t>Czas procesu obecna technologia [h]</t>
  </si>
  <si>
    <t>Czas procesu SPECTRAL [h]</t>
  </si>
  <si>
    <t>Oszczędności czasu procesu [h]</t>
  </si>
  <si>
    <t>Koszt godzin procesowych [zł]</t>
  </si>
  <si>
    <t>Koszt procesu obecna technologia [zł]</t>
  </si>
  <si>
    <t>Koszt procesu SPECTRAL [zł]</t>
  </si>
  <si>
    <t>Oszczędności kosztów procesu [zł]</t>
  </si>
  <si>
    <t>średni koszt</t>
  </si>
  <si>
    <t>OSZCZĘDNOŚCI CZASU W PROCESIE SPECTRAL</t>
  </si>
  <si>
    <t>OSZCZĘDNOŚCI ENERGII W PROCESIE SPECTRAL</t>
  </si>
  <si>
    <t>ЭНЕРГОСБЕРЕГАЮЩАЯ ТЕХНОЛОГИЯ SPECTRAL</t>
  </si>
  <si>
    <t>ЗАГРУЗКА ОКРАСОЧНОЙ КАМЕРЫ</t>
  </si>
  <si>
    <t>ЕЖЕДНЕВНОЕ КОЛИЧЕСТВО ЦИКЛОВ</t>
  </si>
  <si>
    <t>ГОДОВОЕ КОЛИЧЕСТВО ЦИКЛОВ</t>
  </si>
  <si>
    <t>ПРИМЕНЕНИЕ В ОКРАСОЧНОЙ КАМЕРЕ 20°C</t>
  </si>
  <si>
    <t>ОБОГРЕВ КАБИНЫ 60°C</t>
  </si>
  <si>
    <t>ОБОГРЕВ КАБИНЫ 40°C</t>
  </si>
  <si>
    <t>ПРОСТРАНСТВО В ЗОНЕ ПОДГОТОВКИ</t>
  </si>
  <si>
    <t>ВАЛОВАЯ МЕСЯЧНАЯ ЗАРАБОТНАЯ ПЛАТА</t>
  </si>
  <si>
    <t>ОПЕРАЦИЯ: ГРУНТОВКА</t>
  </si>
  <si>
    <t>Нанесение 1-слоя [мин]</t>
  </si>
  <si>
    <t>Испарение [мин]</t>
  </si>
  <si>
    <t>Нанесение 2-го слоя [мин]</t>
  </si>
  <si>
    <t>Нанесение 3-го слоя [мин]</t>
  </si>
  <si>
    <t>Время нанесения грунтовки [мин]</t>
  </si>
  <si>
    <t>ЭКОНОМИЯ ВРЕМЕНИ НАНЕСЕНИЯ ГРУНТОВКИ</t>
  </si>
  <si>
    <t xml:space="preserve">Экономия времени нанесения грунтовки [мин] </t>
  </si>
  <si>
    <t xml:space="preserve">Экономия времени нанесения [%] </t>
  </si>
  <si>
    <t>ЭКОНОМИЯ ВРЕМЕНИ ОТВЕРЖДЕНИЯ ГРУНТОВКИ 20°C</t>
  </si>
  <si>
    <t>Время отверждения грунтовки 20°C [мин]</t>
  </si>
  <si>
    <t>Сокращение времени отверждения [мин]</t>
  </si>
  <si>
    <t>ОБЩАЯ ЭКОНОМИЯ: ГРУНТОВКА</t>
  </si>
  <si>
    <t>Общее время [мин]</t>
  </si>
  <si>
    <t>Экономия времени процесса [мин]</t>
  </si>
  <si>
    <t>Экономия времени процесса [%]</t>
  </si>
  <si>
    <t>нанесение 1-слоя [мин]</t>
  </si>
  <si>
    <t>нанесение 2-слоя [мин]</t>
  </si>
  <si>
    <t>Время нанесения [мин]</t>
  </si>
  <si>
    <t>ЭКОНОМИЯ ВРЕМЕНИ НАНЕСЕНИЯ ЛАКА</t>
  </si>
  <si>
    <t>Экономия времени нанесения лака [мин]</t>
  </si>
  <si>
    <t>Экономия времени нанесения лака [%]</t>
  </si>
  <si>
    <t>ЭКОНОМИЯ ВРЕМЕНИ ОТВЕРЖДЕНИЯ ЛАКА 60°C / 40°C</t>
  </si>
  <si>
    <t>Время отверждения для 60°C / 40°C [мин].</t>
  </si>
  <si>
    <t>ОБЩАЯ ЭКОНОМИЯ: БЕСЦВЕТНЫЙ ЛАК</t>
  </si>
  <si>
    <t>ИСПОЛЬЗУЕМЫЙ ПРАЙМЕР</t>
  </si>
  <si>
    <t>ОБЩАЯ ЭКОНОМИЯ ТЕХНОЛОГИЧЕСКИХ ЧАСОВ ЗА 1 ГОД:</t>
  </si>
  <si>
    <t>ЭКОНОМИЯ ЗАТРАТ НА ЭЛЕКТРОЭНЕРГИЮ ЗА 1 ГОД:</t>
  </si>
  <si>
    <t>Вспомогательная таблица для расчетов</t>
  </si>
  <si>
    <t>Период</t>
  </si>
  <si>
    <t>КОЛИЧЕСТВО ЦИКЛОВ</t>
  </si>
  <si>
    <t>Общая экономия грунт [мин]</t>
  </si>
  <si>
    <t>Общая экономия лак [мин]</t>
  </si>
  <si>
    <t>Общая экономия грунтa [ч]</t>
  </si>
  <si>
    <t>Общая экономия лака [ч]</t>
  </si>
  <si>
    <t>Количество часов процесса</t>
  </si>
  <si>
    <t>Время процесса текущей технологии [ч]</t>
  </si>
  <si>
    <t>Время процесса SPECTRAL [ч]</t>
  </si>
  <si>
    <t>Экономия времени процесса [ч]</t>
  </si>
  <si>
    <t>Стоимость часов процесса [EUR]</t>
  </si>
  <si>
    <t>средняя стоимость</t>
  </si>
  <si>
    <t>СКОРРЕКТИРУЙТЕ ДАННЫЕ В ЗЕЛЕНЫХ ПОЛЯХ - ВВЕДИТЕ СООТВЕТСТВУЮЩИЕ ЗНАЧЕНИЯ</t>
  </si>
  <si>
    <t>DOSTOSUJ DANE W ZIELONYCH POLACH - WPISZ ODPOWIEDNIE WARTOŚCI</t>
  </si>
  <si>
    <t>Стоимость процесса текущая технология [EUR]</t>
  </si>
  <si>
    <t>Стоимость процесса SPECTRAL [EUR]</t>
  </si>
  <si>
    <t>Экономия затрат на процесс [EUR]</t>
  </si>
  <si>
    <t>Сокращение времени отверждения лака [мин]</t>
  </si>
  <si>
    <t>Сокращение времени отверждения лака [%]</t>
  </si>
  <si>
    <t>Сокращение времени отверждения грунтовки [%]</t>
  </si>
  <si>
    <t>ИСПОЛЬЗУЕМЫЙ ЛАК</t>
  </si>
  <si>
    <t>ПОТЕНЦИАЛЬНАЯ ЭКОНОМИЯ РАБОЧИХ ЧАСОВ МАЛЯРA В ПОКРАСОЧНОЙ КАМЕРЕ ЗА 1 ГОД:</t>
  </si>
  <si>
    <t>НОРМО-ЧАС (при 176 часах в месяц))</t>
  </si>
  <si>
    <t>00-RACE</t>
  </si>
  <si>
    <t>UNDER 375-00</t>
  </si>
  <si>
    <t>WYBIERZ</t>
  </si>
  <si>
    <t>ENERGOSZCZĘDNY</t>
  </si>
  <si>
    <t>PODKŁAD</t>
  </si>
  <si>
    <t>SPECTRAL</t>
  </si>
  <si>
    <t>ВЫБЕРИТЕ</t>
  </si>
  <si>
    <t>ЕЖЕМЕСЯЧНОЕ КОЛИЧЕСТВО ЦИКЛОВ</t>
  </si>
  <si>
    <t>СТОИМОСТЬ ИСПОЛЬЗОВАНИЯ ОКРАСОЧНОЙ КАМЕРЫ [1 ЧАС].</t>
  </si>
  <si>
    <t>СТОИМОСТЬ ИСПОЛЬЗОВАНИЯ ПОСТА ПОДГОТОВКИ  [1 ЧАС].</t>
  </si>
  <si>
    <t>МАЛЯР - СТОИМОСТЬ ДЛЯ РАБОТОДАТЕЛЯ</t>
  </si>
  <si>
    <t>ОПЕРАЦИЯ: ЛАКИРОВАНИЕ</t>
  </si>
  <si>
    <t>ЭКОНОМИЯ ВРЕМЕНИ С ПРИМЕНЕНИЕМ SPECTRAL</t>
  </si>
  <si>
    <t>ЭКОНОМИЯ ЭНЕРГИИ С ПРИМЕНЕНИЕМ SPECTRAL</t>
  </si>
  <si>
    <t>ГРУНТОВКИ</t>
  </si>
  <si>
    <t>ЭНЕРГОЭФФЕКТИВНИЕ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</si>
</sst>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&quot; min&quot;"/>
    <numFmt numFmtId="165" formatCode="General&quot; h&quot;"/>
    <numFmt numFmtId="166" formatCode="#,##0\ [$EUR]"/>
    <numFmt numFmtId="167" formatCode="General&quot; ч&quot;"/>
    <numFmt numFmtId="168" formatCode="General&quot; мин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4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6100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 vertical="center"/>
    </xf>
    <xf numFmtId="9" fontId="9" fillId="4" borderId="0" xfId="1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11" fillId="4" borderId="0" xfId="0" applyFont="1" applyFill="1" applyAlignment="1">
      <alignment vertical="center"/>
    </xf>
    <xf numFmtId="0" fontId="5" fillId="3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4" fillId="8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5" fillId="4" borderId="0" xfId="0" applyNumberFormat="1" applyFont="1" applyFill="1" applyAlignment="1">
      <alignment horizontal="center" vertical="center"/>
    </xf>
    <xf numFmtId="168" fontId="7" fillId="4" borderId="0" xfId="1" applyNumberFormat="1" applyFont="1" applyFill="1" applyAlignment="1">
      <alignment horizontal="center" vertical="center"/>
    </xf>
    <xf numFmtId="167" fontId="14" fillId="3" borderId="0" xfId="0" applyNumberFormat="1" applyFont="1" applyFill="1" applyAlignment="1">
      <alignment horizontal="center" vertical="center"/>
    </xf>
    <xf numFmtId="0" fontId="16" fillId="0" borderId="0" xfId="0" applyFont="1"/>
    <xf numFmtId="0" fontId="13" fillId="8" borderId="0" xfId="0" applyFont="1" applyFill="1" applyAlignment="1">
      <alignment horizontal="center" vertical="center"/>
    </xf>
    <xf numFmtId="168" fontId="5" fillId="5" borderId="0" xfId="0" applyNumberFormat="1" applyFont="1" applyFill="1" applyAlignment="1">
      <alignment horizontal="center" vertical="center"/>
    </xf>
    <xf numFmtId="168" fontId="6" fillId="4" borderId="0" xfId="1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6" fontId="5" fillId="9" borderId="5" xfId="0" applyNumberFormat="1" applyFont="1" applyFill="1" applyBorder="1" applyAlignment="1" applyProtection="1">
      <alignment horizontal="center" vertical="center"/>
      <protection locked="0"/>
    </xf>
    <xf numFmtId="166" fontId="5" fillId="3" borderId="5" xfId="0" applyNumberFormat="1" applyFont="1" applyFill="1" applyBorder="1" applyAlignment="1">
      <alignment horizontal="center" vertical="center"/>
    </xf>
    <xf numFmtId="166" fontId="5" fillId="4" borderId="9" xfId="0" applyNumberFormat="1" applyFont="1" applyFill="1" applyBorder="1" applyAlignment="1">
      <alignment horizontal="center" vertical="center"/>
    </xf>
    <xf numFmtId="166" fontId="5" fillId="4" borderId="7" xfId="0" applyNumberFormat="1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3" fontId="5" fillId="9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ETS!$B$25</c:f>
          <c:strCache>
            <c:ptCount val="1"/>
            <c:pt idx="0">
              <c:v>ЭКОНОМИЯ ВРЕМЕНИ НАНЕСЕНИЯ ГРУНТОВКИ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ETS!$B$24</c:f>
              <c:strCache>
                <c:ptCount val="1"/>
                <c:pt idx="0">
                  <c:v>Время нанесения грунтовки [мин]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ETS!$C$18:$D$18</c:f>
              <c:strCache>
                <c:ptCount val="2"/>
                <c:pt idx="0">
                  <c:v>ИСПОЛЬЗУЕМЫЙ ПРАЙМЕР</c:v>
                </c:pt>
                <c:pt idx="1">
                  <c:v>UNDER 375-00</c:v>
                </c:pt>
              </c:strCache>
            </c:strRef>
          </c:cat>
          <c:val>
            <c:numRef>
              <c:f>ETS!$C$24:$D$24</c:f>
              <c:numCache>
                <c:formatCode>General" мин"</c:formatCode>
                <c:ptCount val="2"/>
                <c:pt idx="0">
                  <c:v>23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ETS!$B$27</c:f>
              <c:strCache>
                <c:ptCount val="1"/>
                <c:pt idx="0">
                  <c:v>Экономия времени нанесения [%]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tx>
                <c:strRef>
                  <c:f>ETS!$D$27</c:f>
                  <c:strCache>
                    <c:ptCount val="1"/>
                    <c:pt idx="0">
                      <c:v>52%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{64B03A5A-BB00-4FDB-A576-1608185864C0}</c15:txfldGUID>
                      <c15:f>ETS!$D$27</c15:f>
                      <c15:dlblFieldTableCache>
                        <c:ptCount val="1"/>
                        <c:pt idx="0">
                          <c:v>52%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ETS!$C$18:$D$18</c:f>
              <c:strCache>
                <c:ptCount val="2"/>
                <c:pt idx="0">
                  <c:v>ИСПОЛЬЗУЕМЫЙ ПРАЙМЕР</c:v>
                </c:pt>
                <c:pt idx="1">
                  <c:v>UNDER 375-00</c:v>
                </c:pt>
              </c:strCache>
            </c:strRef>
          </c:cat>
          <c:val>
            <c:numRef>
              <c:f>ETS!$C$26:$D$26</c:f>
              <c:numCache>
                <c:formatCode>General" мин"</c:formatCode>
                <c:ptCount val="2"/>
                <c:pt idx="0" formatCode="General">
                  <c:v>0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ETS!$B$24</c:f>
              <c:strCache>
                <c:ptCount val="1"/>
                <c:pt idx="0">
                  <c:v>Время нанесения грунтовки [мин]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&quot; мин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ETS!$B$43</c:f>
          <c:strCache>
            <c:ptCount val="1"/>
            <c:pt idx="0">
              <c:v>ЭКОНОМИЯ ВРЕМЕНИ НАНЕСЕНИЯ ЛАКА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ETS!$B$42</c:f>
              <c:strCache>
                <c:ptCount val="1"/>
                <c:pt idx="0">
                  <c:v>Время нанесения [мин]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ETS!$C$38:$D$38</c:f>
              <c:strCache>
                <c:ptCount val="2"/>
                <c:pt idx="0">
                  <c:v>ИСПОЛЬЗУЕМЫЙ ЛАК</c:v>
                </c:pt>
                <c:pt idx="1">
                  <c:v>SPECTRAL KLAR 545-00</c:v>
                </c:pt>
              </c:strCache>
            </c:strRef>
          </c:cat>
          <c:val>
            <c:numRef>
              <c:f>ETS!$C$42:$D$42</c:f>
              <c:numCache>
                <c:formatCode>General" мин"</c:formatCode>
                <c:ptCount val="2"/>
                <c:pt idx="0">
                  <c:v>12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ETS!$B$45</c:f>
              <c:strCache>
                <c:ptCount val="1"/>
                <c:pt idx="0">
                  <c:v>Экономия времени нанесения лака [%]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tx>
                <c:strRef>
                  <c:f>ETS!$D$45</c:f>
                  <c:strCache>
                    <c:ptCount val="1"/>
                    <c:pt idx="0">
                      <c:v>42%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{20726F1D-4FB6-4DC9-AD53-9AAF5718E582}</c15:txfldGUID>
                      <c15:f>ETS!$D$45</c15:f>
                      <c15:dlblFieldTableCache>
                        <c:ptCount val="1"/>
                        <c:pt idx="0">
                          <c:v>42%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ETS!$C$38:$D$38</c:f>
              <c:strCache>
                <c:ptCount val="2"/>
                <c:pt idx="0">
                  <c:v>ИСПОЛЬЗУЕМЫЙ ЛАК</c:v>
                </c:pt>
                <c:pt idx="1">
                  <c:v>SPECTRAL KLAR 545-00</c:v>
                </c:pt>
              </c:strCache>
            </c:strRef>
          </c:cat>
          <c:val>
            <c:numRef>
              <c:f>ETS!$C$44:$D$44</c:f>
              <c:numCache>
                <c:formatCode>General" мин"</c:formatCode>
                <c:ptCount val="2"/>
                <c:pt idx="0" formatCode="General">
                  <c:v>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ETS!$B$42</c:f>
              <c:strCache>
                <c:ptCount val="1"/>
                <c:pt idx="0">
                  <c:v>Время нанесения [мин]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&quot; мин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ETS!$B$46</c:f>
          <c:strCache>
            <c:ptCount val="1"/>
            <c:pt idx="0">
              <c:v>ЭКОНОМИЯ ВРЕМЕНИ ОТВЕРЖДЕНИЯ ЛАКА 60°C / 40°C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ETS!$B$47</c:f>
              <c:strCache>
                <c:ptCount val="1"/>
                <c:pt idx="0">
                  <c:v>Время отверждения для 60°C / 40°C [мин].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ETS!$C$38:$D$38</c:f>
              <c:strCache>
                <c:ptCount val="2"/>
                <c:pt idx="0">
                  <c:v>ИСПОЛЬЗУЕМЫЙ ЛАК</c:v>
                </c:pt>
                <c:pt idx="1">
                  <c:v>SPECTRAL KLAR 545-00</c:v>
                </c:pt>
              </c:strCache>
            </c:strRef>
          </c:cat>
          <c:val>
            <c:numRef>
              <c:f>ETS!$C$47:$D$47</c:f>
              <c:numCache>
                <c:formatCode>General" мин"</c:formatCod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ETS!$B$49</c:f>
              <c:strCache>
                <c:ptCount val="1"/>
                <c:pt idx="0">
                  <c:v>Сокращение времени отверждения лака [%]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tx>
                <c:strRef>
                  <c:f>ETS!$D$49</c:f>
                  <c:strCache>
                    <c:ptCount val="1"/>
                    <c:pt idx="0">
                      <c:v>50%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{537C6162-A527-496C-83F9-746FC5C5CBED}</c15:txfldGUID>
                      <c15:f>ETS!$D$49</c15:f>
                      <c15:dlblFieldTableCache>
                        <c:ptCount val="1"/>
                        <c:pt idx="0">
                          <c:v>50%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ETS!$C$38:$D$38</c:f>
              <c:strCache>
                <c:ptCount val="2"/>
                <c:pt idx="0">
                  <c:v>ИСПОЛЬЗУЕМЫЙ ЛАК</c:v>
                </c:pt>
                <c:pt idx="1">
                  <c:v>SPECTRAL KLAR 545-00</c:v>
                </c:pt>
              </c:strCache>
            </c:strRef>
          </c:cat>
          <c:val>
            <c:numRef>
              <c:f>ETS!$C$48:$D$48</c:f>
              <c:numCache>
                <c:formatCode>General" мин"</c:formatCode>
                <c:ptCount val="2"/>
                <c:pt idx="0" formatCode="General">
                  <c:v>0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ETS!$B$47</c:f>
              <c:strCache>
                <c:ptCount val="1"/>
                <c:pt idx="0">
                  <c:v>Время отверждения для 60°C / 40°C [мин].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&quot; мин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ETS!$B$28</c:f>
          <c:strCache>
            <c:ptCount val="1"/>
            <c:pt idx="0">
              <c:v>ЭКОНОМИЯ ВРЕМЕНИ ОТВЕРЖДЕНИЯ ГРУНТОВКИ 20°C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ETS!$B$29</c:f>
              <c:strCache>
                <c:ptCount val="1"/>
                <c:pt idx="0">
                  <c:v>Время отверждения грунтовки 20°C [мин]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ETS!$C$29</c:f>
                  <c:strCache>
                    <c:ptCount val="1"/>
                    <c:pt idx="0">
                      <c:v>180 мин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{F757BB21-2DFD-4E67-820C-2E615FB1ECAB}</c15:txfldGUID>
                      <c15:f>ETS!$C$29</c15:f>
                      <c15:dlblFieldTableCache>
                        <c:ptCount val="1"/>
                        <c:pt idx="0">
                          <c:v>180 мин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231-4090-930D-1EA0A499E5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ETS!$C$18:$D$18</c:f>
              <c:strCache>
                <c:ptCount val="2"/>
                <c:pt idx="0">
                  <c:v>ИСПОЛЬЗУЕМЫЙ ПРАЙМЕР</c:v>
                </c:pt>
                <c:pt idx="1">
                  <c:v>UNDER 375-00</c:v>
                </c:pt>
              </c:strCache>
            </c:strRef>
          </c:cat>
          <c:val>
            <c:numRef>
              <c:f>ETS!$C$29:$D$29</c:f>
              <c:numCache>
                <c:formatCode>General" мин"</c:formatCode>
                <c:ptCount val="2"/>
                <c:pt idx="0">
                  <c:v>180</c:v>
                </c:pt>
                <c:pt idx="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ETS!$B$31</c:f>
              <c:strCache>
                <c:ptCount val="1"/>
                <c:pt idx="0">
                  <c:v>Сокращение времени отверждения грунтовки [%]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tx>
                <c:strRef>
                  <c:f>ETS!$D$31</c:f>
                  <c:strCache>
                    <c:ptCount val="1"/>
                    <c:pt idx="0">
                      <c:v>50%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{3831CCB5-AE1A-46C7-9063-B0301F62379C}</c15:txfldGUID>
                      <c15:f>ETS!$D$31</c15:f>
                      <c15:dlblFieldTableCache>
                        <c:ptCount val="1"/>
                        <c:pt idx="0">
                          <c:v>50%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ETS!$C$18:$D$18</c:f>
              <c:strCache>
                <c:ptCount val="2"/>
                <c:pt idx="0">
                  <c:v>ИСПОЛЬЗУЕМЫЙ ПРАЙМЕР</c:v>
                </c:pt>
                <c:pt idx="1">
                  <c:v>UNDER 375-00</c:v>
                </c:pt>
              </c:strCache>
            </c:strRef>
          </c:cat>
          <c:val>
            <c:numRef>
              <c:f>ETS!$C$30:$D$30</c:f>
              <c:numCache>
                <c:formatCode>General" мин"</c:formatCode>
                <c:ptCount val="2"/>
                <c:pt idx="0" formatCode="General">
                  <c:v>0</c:v>
                </c:pt>
                <c:pt idx="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ETS!$B$29</c:f>
              <c:strCache>
                <c:ptCount val="1"/>
                <c:pt idx="0">
                  <c:v>Время отверждения грунтовки 20°C [мин]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&quot; мин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ETS!$V$14</c:f>
          <c:strCache>
            <c:ptCount val="1"/>
            <c:pt idx="0">
              <c:v>ОБЩАЯ ЭКОНОМИЯ ТЕХНОЛОГИЧЕСКИХ ЧАСОВ ЗА 1 ГОД: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ETS!$X$16</c:f>
              <c:strCache>
                <c:ptCount val="1"/>
                <c:pt idx="0">
                  <c:v>Время процесса текущей технологии [ч]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E231-4090-930D-1EA0A499E5D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70F-407F-A367-BA53EED072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ETS!$X$16:$Y$16</c:f>
              <c:strCache>
                <c:ptCount val="2"/>
                <c:pt idx="0">
                  <c:v>Время процесса текущей технологии [ч]</c:v>
                </c:pt>
                <c:pt idx="1">
                  <c:v>Время процесса SPECTRAL [ч]</c:v>
                </c:pt>
              </c:strCache>
            </c:strRef>
          </c:cat>
          <c:val>
            <c:numRef>
              <c:f>ETS!$X$19:$Y$19</c:f>
              <c:numCache>
                <c:formatCode>General" ч"</c:formatCode>
                <c:ptCount val="2"/>
                <c:pt idx="0">
                  <c:v>1968</c:v>
                </c:pt>
                <c:pt idx="1">
                  <c:v>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ETS!$Z$16</c:f>
              <c:strCache>
                <c:ptCount val="1"/>
                <c:pt idx="0">
                  <c:v>Экономия времени процесса [ч]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A97-41A7-820D-6F9C8E43860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tx>
                <c:strRef>
                  <c:f>ETS!$AA$17</c:f>
                  <c:strCache>
                    <c:ptCount val="1"/>
                    <c:pt idx="0">
                      <c:v>49%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{B47073BA-1478-4523-B713-B5EA9D1CC2FB}</c15:txfldGUID>
                      <c15:f>ETS!$AA$17</c15:f>
                      <c15:dlblFieldTableCache>
                        <c:ptCount val="1"/>
                        <c:pt idx="0">
                          <c:v>49%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ETS!$X$16:$Y$16</c:f>
              <c:strCache>
                <c:ptCount val="2"/>
                <c:pt idx="0">
                  <c:v>Время процесса текущей технологии [ч]</c:v>
                </c:pt>
                <c:pt idx="1">
                  <c:v>Время процесса SPECTRAL [ч]</c:v>
                </c:pt>
              </c:strCache>
            </c:strRef>
          </c:cat>
          <c:val>
            <c:numRef>
              <c:f>ETS!$X$20:$Y$20</c:f>
              <c:numCache>
                <c:formatCode>General" ч"</c:formatCode>
                <c:ptCount val="2"/>
                <c:pt idx="1">
                  <c:v>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ETS!$X$15</c:f>
              <c:strCache>
                <c:ptCount val="1"/>
                <c:pt idx="0">
                  <c:v>Количество часов процесса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&quot; ч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ETS!$V$23</c:f>
          <c:strCache>
            <c:ptCount val="1"/>
            <c:pt idx="0">
              <c:v>ЭКОНОМИЯ ЗАТРАТ НА ЭЛЕКТРОЭНЕРГИЮ ЗА 1 ГОД: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ETS!$X$25</c:f>
              <c:strCache>
                <c:ptCount val="1"/>
                <c:pt idx="0">
                  <c:v>Стоимость процесса текущая технология [EUR]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5EB-4AA3-9F27-F69803C068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ETS!$X$25:$Y$25</c:f>
              <c:strCache>
                <c:ptCount val="2"/>
                <c:pt idx="0">
                  <c:v>Стоимость процесса текущая технология [EUR]</c:v>
                </c:pt>
                <c:pt idx="1">
                  <c:v>Стоимость процесса SPECTRAL [EUR]</c:v>
                </c:pt>
              </c:strCache>
            </c:strRef>
          </c:cat>
          <c:val>
            <c:numRef>
              <c:f>ETS!$X$28:$Y$28</c:f>
              <c:numCache>
                <c:formatCode>#\ ##0\ [$EUR]</c:formatCode>
                <c:ptCount val="2"/>
                <c:pt idx="0">
                  <c:v>9250.2000000000007</c:v>
                </c:pt>
                <c:pt idx="1">
                  <c:v>4805.1000000000004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ETS!$Z$25</c:f>
              <c:strCache>
                <c:ptCount val="1"/>
                <c:pt idx="0">
                  <c:v>Экономия затрат на процесс [EUR]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A97-41A7-820D-6F9C8E43860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tx>
                <c:strRef>
                  <c:f>ETS!$AA$26</c:f>
                  <c:strCache>
                    <c:ptCount val="1"/>
                    <c:pt idx="0">
                      <c:v>49%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{5C54D491-F67A-44E8-B3F5-0FEDF7FEB4C3}</c15:txfldGUID>
                      <c15:f>ETS!$AA$26</c15:f>
                      <c15:dlblFieldTableCache>
                        <c:ptCount val="1"/>
                        <c:pt idx="0">
                          <c:v>49%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ETS!$X$25:$Y$25</c:f>
              <c:strCache>
                <c:ptCount val="2"/>
                <c:pt idx="0">
                  <c:v>Стоимость процесса текущая технология [EUR]</c:v>
                </c:pt>
                <c:pt idx="1">
                  <c:v>Стоимость процесса SPECTRAL [EUR]</c:v>
                </c:pt>
              </c:strCache>
            </c:strRef>
          </c:cat>
          <c:val>
            <c:numRef>
              <c:f>ETS!$X$29:$Y$29</c:f>
              <c:numCache>
                <c:formatCode>General" ч"</c:formatCode>
                <c:ptCount val="2"/>
                <c:pt idx="1">
                  <c:v>4445.1000000000004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ETS!$X$24</c:f>
              <c:strCache>
                <c:ptCount val="1"/>
                <c:pt idx="0">
                  <c:v>Стоимость часов процесса [EUR]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\ [$EUR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image" Target="../media/image7.png"/><Relationship Id="rId3" Type="http://schemas.openxmlformats.org/officeDocument/2006/relationships/chart" Target="../charts/chart3.xml"/><Relationship Id="rId7" Type="http://schemas.openxmlformats.org/officeDocument/2006/relationships/chart" Target="../charts/chart5.xml"/><Relationship Id="rId12" Type="http://schemas.openxmlformats.org/officeDocument/2006/relationships/image" Target="../media/image6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11" Type="http://schemas.openxmlformats.org/officeDocument/2006/relationships/image" Target="../media/image5.png"/><Relationship Id="rId5" Type="http://schemas.openxmlformats.org/officeDocument/2006/relationships/image" Target="../media/image1.png"/><Relationship Id="rId10" Type="http://schemas.openxmlformats.org/officeDocument/2006/relationships/image" Target="../media/image4.png"/><Relationship Id="rId4" Type="http://schemas.openxmlformats.org/officeDocument/2006/relationships/chart" Target="../charts/chart4.xml"/><Relationship Id="rId9" Type="http://schemas.openxmlformats.org/officeDocument/2006/relationships/image" Target="../media/image3.png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438639</xdr:colOff>
      <xdr:row>21</xdr:row>
      <xdr:rowOff>185265</xdr:rowOff>
    </xdr:from>
    <xdr:to>
      <xdr:col>12</xdr:col>
      <xdr:colOff>162197</xdr:colOff>
      <xdr:row>34</xdr:row>
      <xdr:rowOff>22753</xdr:rowOff>
    </xdr:to>
    <xdr:graphicFrame macro="">
      <xdr:nvGraphicFramePr>
        <xdr:cNvPr id="5" name="Wykres 20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1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365841</xdr:colOff>
      <xdr:row>38</xdr:row>
      <xdr:rowOff>186175</xdr:rowOff>
    </xdr:from>
    <xdr:to>
      <xdr:col>12</xdr:col>
      <xdr:colOff>54474</xdr:colOff>
      <xdr:row>54</xdr:row>
      <xdr:rowOff>150550</xdr:rowOff>
    </xdr:to>
    <xdr:graphicFrame macro="">
      <xdr:nvGraphicFramePr>
        <xdr:cNvPr id="32" name="Wykres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236149</xdr:colOff>
      <xdr:row>38</xdr:row>
      <xdr:rowOff>186175</xdr:rowOff>
    </xdr:from>
    <xdr:to>
      <xdr:col>18</xdr:col>
      <xdr:colOff>534977</xdr:colOff>
      <xdr:row>54</xdr:row>
      <xdr:rowOff>150550</xdr:rowOff>
    </xdr:to>
    <xdr:graphicFrame macro="">
      <xdr:nvGraphicFramePr>
        <xdr:cNvPr id="33" name="Wykres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248906</xdr:colOff>
      <xdr:row>21</xdr:row>
      <xdr:rowOff>192975</xdr:rowOff>
    </xdr:from>
    <xdr:to>
      <xdr:col>18</xdr:col>
      <xdr:colOff>547734</xdr:colOff>
      <xdr:row>34</xdr:row>
      <xdr:rowOff>22299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352240</xdr:colOff>
      <xdr:row>18</xdr:row>
      <xdr:rowOff>150282</xdr:rowOff>
    </xdr:from>
    <xdr:to>
      <xdr:col>6</xdr:col>
      <xdr:colOff>437084</xdr:colOff>
      <xdr:row>21</xdr:row>
      <xdr:rowOff>113867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3624" y="5303987"/>
          <a:ext cx="711770" cy="728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369249</xdr:colOff>
      <xdr:row>34</xdr:row>
      <xdr:rowOff>123096</xdr:rowOff>
    </xdr:from>
    <xdr:to>
      <xdr:col>6</xdr:col>
      <xdr:colOff>476953</xdr:colOff>
      <xdr:row>38</xdr:row>
      <xdr:rowOff>20767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3624" y="9216494"/>
          <a:ext cx="709644" cy="715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274489</xdr:colOff>
      <xdr:row>34</xdr:row>
      <xdr:rowOff>123097</xdr:rowOff>
    </xdr:from>
    <xdr:to>
      <xdr:col>13</xdr:col>
      <xdr:colOff>361351</xdr:colOff>
      <xdr:row>38</xdr:row>
      <xdr:rowOff>20768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0231" y="9216495"/>
          <a:ext cx="707853" cy="715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335646</xdr:colOff>
      <xdr:row>2</xdr:row>
      <xdr:rowOff>259405</xdr:rowOff>
    </xdr:from>
    <xdr:to>
      <xdr:col>12</xdr:col>
      <xdr:colOff>24279</xdr:colOff>
      <xdr:row>14</xdr:row>
      <xdr:rowOff>198268</xdr:rowOff>
    </xdr:to>
    <xdr:graphicFrame macro="">
      <xdr:nvGraphicFramePr>
        <xdr:cNvPr id="27" name="Wykres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269061</xdr:colOff>
      <xdr:row>2</xdr:row>
      <xdr:rowOff>257944</xdr:rowOff>
    </xdr:from>
    <xdr:to>
      <xdr:col>18</xdr:col>
      <xdr:colOff>567889</xdr:colOff>
      <xdr:row>14</xdr:row>
      <xdr:rowOff>196807</xdr:rowOff>
    </xdr:to>
    <xdr:graphicFrame macro="">
      <xdr:nvGraphicFramePr>
        <xdr:cNvPr id="25" name="Wykres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16</xdr:col>
      <xdr:colOff>40532</xdr:colOff>
      <xdr:row>1</xdr:row>
      <xdr:rowOff>69856</xdr:rowOff>
    </xdr:from>
    <xdr:to>
      <xdr:col>18</xdr:col>
      <xdr:colOff>442790</xdr:colOff>
      <xdr:row>1</xdr:row>
      <xdr:rowOff>745479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53" t="26722" r="21803" b="25928"/>
        <a:stretch/>
      </xdr:blipFill>
      <xdr:spPr>
        <a:xfrm>
          <a:off x="15868245" y="272516"/>
          <a:ext cx="2053174" cy="675623"/>
        </a:xfrm>
        <a:prstGeom prst="rect">
          <a:avLst/>
        </a:prstGeom>
      </xdr:spPr>
    </xdr:pic>
    <xdr:clientData/>
  </xdr:twoCellAnchor>
  <xdr:oneCellAnchor>
    <xdr:from>
      <xdr:col>4</xdr:col>
      <xdr:colOff>119062</xdr:colOff>
      <xdr:row>36</xdr:row>
      <xdr:rowOff>120543</xdr:rowOff>
    </xdr:from>
    <xdr:ext cx="1772113" cy="3595607"/>
    <xdr:pic>
      <xdr:nvPicPr>
        <xdr:cNvPr id="3" name="Obraz 2">
          <a:extLst>
            <a:ext uri="{FF2B5EF4-FFF2-40B4-BE49-F238E27FC236}">
              <a16:creationId xmlns:a16="http://schemas.microsoft.com/office/drawing/2014/main" id="{D4B81131-DECC-480B-A326-9D54F878A9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71" r="31422" b="22014"/>
        <a:stretch/>
      </xdr:blipFill>
      <xdr:spPr>
        <a:xfrm>
          <a:off x="7060406" y="9562199"/>
          <a:ext cx="1772113" cy="3595607"/>
        </a:xfrm>
        <a:prstGeom prst="rect">
          <a:avLst/>
        </a:prstGeom>
      </xdr:spPr>
    </xdr:pic>
    <xdr:clientData/>
  </xdr:oneCellAnchor>
  <xdr:oneCellAnchor>
    <xdr:from>
      <xdr:col>4</xdr:col>
      <xdr:colOff>214313</xdr:colOff>
      <xdr:row>1</xdr:row>
      <xdr:rowOff>775827</xdr:rowOff>
    </xdr:from>
    <xdr:ext cx="1476375" cy="1459059"/>
    <xdr:pic>
      <xdr:nvPicPr>
        <xdr:cNvPr id="7" name="Obraz 6">
          <a:extLst>
            <a:ext uri="{FF2B5EF4-FFF2-40B4-BE49-F238E27FC236}">
              <a16:creationId xmlns:a16="http://schemas.microsoft.com/office/drawing/2014/main" id="{20485A83-5BBD-44B7-B6FE-A9503F323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2782" y="978233"/>
          <a:ext cx="1476375" cy="1459059"/>
        </a:xfrm>
        <a:prstGeom prst="rect">
          <a:avLst/>
        </a:prstGeom>
      </xdr:spPr>
    </xdr:pic>
    <xdr:clientData/>
  </xdr:oneCellAnchor>
  <xdr:oneCellAnchor>
    <xdr:from>
      <xdr:col>4</xdr:col>
      <xdr:colOff>250032</xdr:colOff>
      <xdr:row>5</xdr:row>
      <xdr:rowOff>212504</xdr:rowOff>
    </xdr:from>
    <xdr:ext cx="1476375" cy="1485267"/>
    <xdr:pic>
      <xdr:nvPicPr>
        <xdr:cNvPr id="9" name="Obraz 8">
          <a:extLst>
            <a:ext uri="{FF2B5EF4-FFF2-40B4-BE49-F238E27FC236}">
              <a16:creationId xmlns:a16="http://schemas.microsoft.com/office/drawing/2014/main" id="{801825DC-F14D-4E2B-A006-336952DE6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6" y="2046067"/>
          <a:ext cx="1476375" cy="1485267"/>
        </a:xfrm>
        <a:prstGeom prst="rect">
          <a:avLst/>
        </a:prstGeom>
      </xdr:spPr>
    </xdr:pic>
    <xdr:clientData/>
  </xdr:oneCellAnchor>
  <xdr:oneCellAnchor>
    <xdr:from>
      <xdr:col>4</xdr:col>
      <xdr:colOff>261937</xdr:colOff>
      <xdr:row>10</xdr:row>
      <xdr:rowOff>49963</xdr:rowOff>
    </xdr:from>
    <xdr:ext cx="1476375" cy="1482291"/>
    <xdr:pic>
      <xdr:nvPicPr>
        <xdr:cNvPr id="10" name="Obraz 9">
          <a:extLst>
            <a:ext uri="{FF2B5EF4-FFF2-40B4-BE49-F238E27FC236}">
              <a16:creationId xmlns:a16="http://schemas.microsoft.com/office/drawing/2014/main" id="{0BD1907A-B419-47C0-AB6F-876762C0A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3281" y="3133682"/>
          <a:ext cx="1476375" cy="1482291"/>
        </a:xfrm>
        <a:prstGeom prst="rect">
          <a:avLst/>
        </a:prstGeom>
      </xdr:spPr>
    </xdr:pic>
    <xdr:clientData/>
  </xdr:oneCellAnchor>
  <xdr:twoCellAnchor editAs="oneCell">
    <xdr:from>
      <xdr:col>12</xdr:col>
      <xdr:colOff>246064</xdr:colOff>
      <xdr:row>18</xdr:row>
      <xdr:rowOff>141694</xdr:rowOff>
    </xdr:from>
    <xdr:to>
      <xdr:col>13</xdr:col>
      <xdr:colOff>320502</xdr:colOff>
      <xdr:row>21</xdr:row>
      <xdr:rowOff>104913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3A002833-D281-8E54-BF33-1BFC5DC4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872" y="5247790"/>
          <a:ext cx="726835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291005</xdr:colOff>
      <xdr:row>16</xdr:row>
      <xdr:rowOff>117834</xdr:rowOff>
    </xdr:from>
    <xdr:to>
      <xdr:col>4</xdr:col>
      <xdr:colOff>959226</xdr:colOff>
      <xdr:row>18</xdr:row>
      <xdr:rowOff>132859</xdr:rowOff>
    </xdr:to>
    <xdr:sp macro="" textlink="">
      <xdr:nvSpPr>
        <xdr:cNvPr id="8" name="Strzałka: w dół 7">
          <a:extLst>
            <a:ext uri="{FF2B5EF4-FFF2-40B4-BE49-F238E27FC236}">
              <a16:creationId xmlns:a16="http://schemas.microsoft.com/office/drawing/2014/main" id="{DDADEF8B-0CB5-4295-96E5-5D01C1D8F558}"/>
            </a:ext>
          </a:extLst>
        </xdr:cNvPr>
        <xdr:cNvSpPr/>
      </xdr:nvSpPr>
      <xdr:spPr>
        <a:xfrm rot="5400000">
          <a:off x="7994042" y="4645071"/>
          <a:ext cx="519546" cy="668221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BA92F-85D2-450B-B68E-B988341294DA}">
  <sheetPr>
    <pageSetUpPr fitToPage="1"/>
  </sheetPr>
  <dimension ref="B2:AE55"/>
  <sheetViews>
    <sheetView showGridLines="0" tabSelected="1" zoomScale="52" zoomScaleNormal="80" zoomScaleSheetLayoutView="47" workbookViewId="0">
      <selection activeCell="F3" sqref="F3"/>
    </sheetView>
  </sheetViews>
  <sheetFormatPr defaultColWidth="9.36328125" defaultRowHeight="15.5" x14ac:dyDescent="0.35"/>
  <cols>
    <col min="1" max="1" width="3.6328125" style="2" customWidth="1"/>
    <col min="2" max="2" width="51.6328125" style="20" customWidth="1"/>
    <col min="3" max="3" width="28" style="18" customWidth="1"/>
    <col min="4" max="4" width="25.90625" style="19" customWidth="1"/>
    <col min="5" max="5" width="24.6328125" style="2" customWidth="1"/>
    <col min="6" max="16" width="9.36328125" style="2"/>
    <col min="17" max="17" width="12" style="2" customWidth="1"/>
    <col min="18" max="18" width="12.54296875" style="2" customWidth="1"/>
    <col min="19" max="20" width="9.36328125" style="2"/>
    <col min="21" max="21" width="5" style="2" customWidth="1"/>
    <col min="22" max="22" width="9.36328125" style="3"/>
    <col min="23" max="23" width="21.453125" style="3" customWidth="1"/>
    <col min="24" max="24" width="40.54296875" style="3" customWidth="1"/>
    <col min="25" max="25" width="31" style="3" customWidth="1"/>
    <col min="26" max="26" width="35.36328125" style="3" customWidth="1"/>
    <col min="27" max="27" width="13.36328125" style="3" customWidth="1"/>
    <col min="28" max="28" width="29" style="3" customWidth="1"/>
    <col min="29" max="29" width="41.6328125" style="3" customWidth="1"/>
    <col min="30" max="30" width="31.36328125" style="3" bestFit="1" customWidth="1"/>
    <col min="31" max="31" width="20" style="2" customWidth="1"/>
    <col min="32" max="16384" width="9.36328125" style="2"/>
  </cols>
  <sheetData>
    <row r="2" spans="2:31" ht="62" thickBot="1" x14ac:dyDescent="0.4">
      <c r="B2" s="28" t="str">
        <f>TRANSLATOR!A2</f>
        <v>ЭНЕРГОСБЕРЕГАЮЩАЯ ТЕХНОЛОГИЯ SPECTRAL</v>
      </c>
      <c r="C2" s="15"/>
      <c r="D2" s="15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V2" s="32"/>
      <c r="W2" s="32" t="str">
        <f>TRANSLATOR!A63</f>
        <v>Вспомогательная таблица для расчетов</v>
      </c>
      <c r="X2" s="32"/>
    </row>
    <row r="3" spans="2:31" ht="27" customHeight="1" x14ac:dyDescent="0.35">
      <c r="B3" s="53" t="str">
        <f>TRANSLATOR!A85</f>
        <v>СКОРРЕКТИРУЙТЕ ДАННЫЕ В ЗЕЛЕНЫХ ПОЛЯХ - ВВЕДИТЕ СООТВЕТСТВУЮЩИЕ ЗНАЧЕНИЯ</v>
      </c>
      <c r="C3" s="54"/>
      <c r="D3" s="55"/>
      <c r="E3" s="11"/>
      <c r="F3" s="11"/>
      <c r="G3" s="14" t="str">
        <f>TRANSLATOR!A80</f>
        <v>ЭКОНОМИЯ ВРЕМЕНИ С ПРИМЕНЕНИЕМ SPECTRAL</v>
      </c>
      <c r="H3" s="13"/>
      <c r="I3" s="13"/>
      <c r="J3" s="13"/>
      <c r="K3" s="13"/>
      <c r="L3" s="13"/>
      <c r="M3" s="13"/>
      <c r="N3" s="14" t="str">
        <f>TRANSLATOR!A81</f>
        <v>ЭКОНОМИЯ ЭНЕРГИИ С ПРИМЕНЕНИЕМ SPECTRAL</v>
      </c>
      <c r="O3" s="11"/>
      <c r="P3" s="11"/>
      <c r="Q3" s="11"/>
      <c r="R3" s="11"/>
      <c r="S3" s="11"/>
      <c r="T3" s="11"/>
      <c r="V3" s="3" t="str">
        <f>TRANSLATOR!A64</f>
        <v>Период</v>
      </c>
      <c r="W3" s="3" t="str">
        <f>TRANSLATOR!A65</f>
        <v>КОЛИЧЕСТВО ЦИКЛОВ</v>
      </c>
      <c r="X3" s="7" t="str">
        <f>$C$18</f>
        <v>ИСПОЛЬЗУЕМЫЙ ПРАЙМЕР</v>
      </c>
      <c r="Y3" s="7" t="str">
        <f>$D$18</f>
        <v>UNDER 375-00</v>
      </c>
      <c r="Z3" s="3" t="str">
        <f>TRANSLATOR!A66</f>
        <v>Общая экономия грунт [мин]</v>
      </c>
      <c r="AA3" s="3" t="s">
        <v>0</v>
      </c>
      <c r="AB3" s="8" t="str">
        <f>$C$38</f>
        <v>ИСПОЛЬЗУЕМЫЙ ЛАК</v>
      </c>
      <c r="AC3" s="8" t="str">
        <f>$D$38</f>
        <v>SPECTRAL KLAR 545-00</v>
      </c>
      <c r="AD3" s="3" t="str">
        <f>TRANSLATOR!A67</f>
        <v>Общая экономия лак [мин]</v>
      </c>
      <c r="AE3" s="3" t="s">
        <v>0</v>
      </c>
    </row>
    <row r="4" spans="2:31" s="1" customFormat="1" ht="20.149999999999999" customHeight="1" x14ac:dyDescent="0.35">
      <c r="B4" s="29" t="str">
        <f>TRANSLATOR!A3</f>
        <v>ЗАГРУЗКА ОКРАСОЧНОЙ КАМЕРЫ</v>
      </c>
      <c r="C4" s="56"/>
      <c r="D4" s="56"/>
      <c r="E4" s="13"/>
      <c r="F4" s="13"/>
      <c r="O4" s="13"/>
      <c r="P4" s="13"/>
      <c r="Q4" s="13"/>
      <c r="R4" s="13"/>
      <c r="S4" s="13"/>
      <c r="T4" s="13"/>
      <c r="V4" s="3" t="s">
        <v>1</v>
      </c>
      <c r="W4" s="3">
        <f>$C$5</f>
        <v>2</v>
      </c>
      <c r="X4" s="40">
        <f>$C$33</f>
        <v>203</v>
      </c>
      <c r="Y4" s="40">
        <f>$D$33</f>
        <v>101</v>
      </c>
      <c r="Z4" s="40">
        <f>X4-Y4</f>
        <v>102</v>
      </c>
      <c r="AA4" s="6">
        <f>(X4-Y4)/X4</f>
        <v>0.50246305418719217</v>
      </c>
      <c r="AB4" s="40">
        <f>$C$51</f>
        <v>42</v>
      </c>
      <c r="AC4" s="40">
        <f>$D$51</f>
        <v>22</v>
      </c>
      <c r="AD4" s="40">
        <f>AB4-AC4</f>
        <v>20</v>
      </c>
      <c r="AE4" s="6">
        <f>(AB4-AC4)/AB4</f>
        <v>0.47619047619047616</v>
      </c>
    </row>
    <row r="5" spans="2:31" s="1" customFormat="1" ht="19.5" customHeight="1" x14ac:dyDescent="0.35">
      <c r="B5" s="30" t="str">
        <f>TRANSLATOR!A4</f>
        <v>ЕЖЕДНЕВНОЕ КОЛИЧЕСТВО ЦИКЛОВ</v>
      </c>
      <c r="C5" s="57">
        <v>2</v>
      </c>
      <c r="D5" s="57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V5" s="3" t="s">
        <v>2</v>
      </c>
      <c r="W5" s="3">
        <f>$C$6</f>
        <v>40</v>
      </c>
      <c r="X5" s="40">
        <f>X4*$C$6</f>
        <v>8120</v>
      </c>
      <c r="Y5" s="40">
        <f>Y4*$C$6</f>
        <v>4040</v>
      </c>
      <c r="Z5" s="40">
        <f t="shared" ref="Z5:Z6" si="0">X5-Y5</f>
        <v>4080</v>
      </c>
      <c r="AA5" s="6">
        <f t="shared" ref="AA5:AA6" si="1">(X5-Y5)/X5</f>
        <v>0.50246305418719217</v>
      </c>
      <c r="AB5" s="40">
        <f>AB4*$C$6</f>
        <v>1680</v>
      </c>
      <c r="AC5" s="40">
        <f>AC4*$C$6</f>
        <v>880</v>
      </c>
      <c r="AD5" s="40">
        <f t="shared" ref="AD5:AD6" si="2">AB5-AC5</f>
        <v>800</v>
      </c>
      <c r="AE5" s="6">
        <f t="shared" ref="AE5:AE6" si="3">(AB5-AC5)/AB5</f>
        <v>0.47619047619047616</v>
      </c>
    </row>
    <row r="6" spans="2:31" s="1" customFormat="1" ht="20.149999999999999" customHeight="1" x14ac:dyDescent="0.35">
      <c r="B6" s="30" t="str">
        <f>TRANSLATOR!A5</f>
        <v>ЕЖЕМЕСЯЧНОЕ КОЛИЧЕСТВО ЦИКЛОВ</v>
      </c>
      <c r="C6" s="58">
        <f>$C$5*20</f>
        <v>40</v>
      </c>
      <c r="D6" s="58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V6" s="3" t="s">
        <v>3</v>
      </c>
      <c r="W6" s="3">
        <f>$C$7</f>
        <v>480</v>
      </c>
      <c r="X6" s="40">
        <f>X4*$C$7</f>
        <v>97440</v>
      </c>
      <c r="Y6" s="40">
        <f>Y4*$C$7</f>
        <v>48480</v>
      </c>
      <c r="Z6" s="40">
        <f t="shared" si="0"/>
        <v>48960</v>
      </c>
      <c r="AA6" s="6">
        <f t="shared" si="1"/>
        <v>0.50246305418719217</v>
      </c>
      <c r="AB6" s="40">
        <f>AB4*$C$7</f>
        <v>20160</v>
      </c>
      <c r="AC6" s="40">
        <f>AC4*$C$7</f>
        <v>10560</v>
      </c>
      <c r="AD6" s="40">
        <f t="shared" si="2"/>
        <v>9600</v>
      </c>
      <c r="AE6" s="6">
        <f t="shared" si="3"/>
        <v>0.47619047619047616</v>
      </c>
    </row>
    <row r="7" spans="2:31" s="1" customFormat="1" ht="20.149999999999999" customHeight="1" x14ac:dyDescent="0.35">
      <c r="B7" s="30" t="str">
        <f>TRANSLATOR!A6</f>
        <v>ГОДОВОЕ КОЛИЧЕСТВО ЦИКЛОВ</v>
      </c>
      <c r="C7" s="58">
        <f>$C$6*12</f>
        <v>480</v>
      </c>
      <c r="D7" s="5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AB7" s="3"/>
      <c r="AC7" s="3"/>
      <c r="AD7" s="3"/>
    </row>
    <row r="8" spans="2:31" s="1" customFormat="1" ht="20.149999999999999" customHeight="1" x14ac:dyDescent="0.35">
      <c r="B8" s="29" t="str">
        <f>TRANSLATOR!A7</f>
        <v>СТОИМОСТЬ ИСПОЛЬЗОВАНИЯ ОКРАСОЧНОЙ КАМЕРЫ [1 ЧАС].</v>
      </c>
      <c r="C8" s="56"/>
      <c r="D8" s="5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W8" s="4">
        <v>60</v>
      </c>
      <c r="AB8" s="3"/>
      <c r="AC8" s="3"/>
      <c r="AD8" s="3"/>
    </row>
    <row r="9" spans="2:31" s="1" customFormat="1" ht="20.149999999999999" customHeight="1" x14ac:dyDescent="0.35">
      <c r="B9" s="30" t="str">
        <f>TRANSLATOR!A8</f>
        <v>ПРИМЕНЕНИЕ В ОКРАСОЧНОЙ КАМЕРЕ 20°C</v>
      </c>
      <c r="C9" s="49">
        <v>30</v>
      </c>
      <c r="D9" s="49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V9" s="3" t="str">
        <f>V3</f>
        <v>Период</v>
      </c>
      <c r="W9" s="3" t="str">
        <f>W3</f>
        <v>КОЛИЧЕСТВО ЦИКЛОВ</v>
      </c>
      <c r="X9" s="7" t="str">
        <f>$C$18</f>
        <v>ИСПОЛЬЗУЕМЫЙ ПРАЙМЕР</v>
      </c>
      <c r="Y9" s="7" t="str">
        <f>$D$18</f>
        <v>UNDER 375-00</v>
      </c>
      <c r="Z9" s="3" t="str">
        <f>TRANSLATOR!A68</f>
        <v>Общая экономия грунтa [ч]</v>
      </c>
      <c r="AA9" s="3" t="str">
        <f>$AA$3</f>
        <v>[%]</v>
      </c>
      <c r="AB9" s="8" t="str">
        <f>$C$38</f>
        <v>ИСПОЛЬЗУЕМЫЙ ЛАК</v>
      </c>
      <c r="AC9" s="8" t="str">
        <f>$D$38</f>
        <v>SPECTRAL KLAR 545-00</v>
      </c>
      <c r="AD9" s="3" t="str">
        <f>TRANSLATOR!A69</f>
        <v>Общая экономия лака [ч]</v>
      </c>
      <c r="AE9" s="3" t="str">
        <f>$AE$3</f>
        <v>[%]</v>
      </c>
    </row>
    <row r="10" spans="2:31" s="1" customFormat="1" ht="20.149999999999999" customHeight="1" x14ac:dyDescent="0.35">
      <c r="B10" s="30" t="str">
        <f>TRANSLATOR!A9</f>
        <v>ОБОГРЕВ КАБИНЫ 60°C</v>
      </c>
      <c r="C10" s="49">
        <v>25</v>
      </c>
      <c r="D10" s="49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V10" s="3" t="str">
        <f>$V$4</f>
        <v>1D</v>
      </c>
      <c r="W10" s="3">
        <f>$C$5</f>
        <v>2</v>
      </c>
      <c r="X10" s="36">
        <f>ROUND($C$33/W$8,1)</f>
        <v>3.4</v>
      </c>
      <c r="Y10" s="36">
        <f>ROUND($D$33/$W$8,1)</f>
        <v>1.7</v>
      </c>
      <c r="Z10" s="36">
        <f>X10-Y10</f>
        <v>1.7</v>
      </c>
      <c r="AA10" s="6">
        <f>AA4</f>
        <v>0.50246305418719217</v>
      </c>
      <c r="AB10" s="36">
        <f>ROUND($C$51/$W$8,1)</f>
        <v>0.7</v>
      </c>
      <c r="AC10" s="36">
        <f>ROUND($D$51/$W$8,1)</f>
        <v>0.4</v>
      </c>
      <c r="AD10" s="36">
        <f>ROUND(AD4/$W$8,1)</f>
        <v>0.3</v>
      </c>
      <c r="AE10" s="6">
        <f>AE4</f>
        <v>0.47619047619047616</v>
      </c>
    </row>
    <row r="11" spans="2:31" s="1" customFormat="1" ht="20.149999999999999" customHeight="1" x14ac:dyDescent="0.35">
      <c r="B11" s="30" t="str">
        <f>TRANSLATOR!A10</f>
        <v>ОБОГРЕВ КАБИНЫ 40°C</v>
      </c>
      <c r="C11" s="49">
        <v>20</v>
      </c>
      <c r="D11" s="49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V11" s="3" t="str">
        <f>$V$5</f>
        <v>1M</v>
      </c>
      <c r="W11" s="3">
        <f>$C$6</f>
        <v>40</v>
      </c>
      <c r="X11" s="36">
        <f>ROUND(X10*$C$6,1)</f>
        <v>136</v>
      </c>
      <c r="Y11" s="36">
        <f>ROUND(Y10*$C$6,1)</f>
        <v>68</v>
      </c>
      <c r="Z11" s="36">
        <f t="shared" ref="Z11:Z12" si="4">X11-Y11</f>
        <v>68</v>
      </c>
      <c r="AA11" s="6">
        <f t="shared" ref="AA11:AA12" si="5">AA5</f>
        <v>0.50246305418719217</v>
      </c>
      <c r="AB11" s="36">
        <f>AB10*$C$6</f>
        <v>28</v>
      </c>
      <c r="AC11" s="36">
        <f>AC10*$C$6</f>
        <v>16</v>
      </c>
      <c r="AD11" s="36">
        <f t="shared" ref="AD11:AD12" si="6">AB11-AC11</f>
        <v>12</v>
      </c>
      <c r="AE11" s="6">
        <f t="shared" ref="AE11:AE12" si="7">AE5</f>
        <v>0.47619047619047616</v>
      </c>
    </row>
    <row r="12" spans="2:31" s="1" customFormat="1" ht="20.149999999999999" customHeight="1" x14ac:dyDescent="0.35">
      <c r="B12" s="29" t="str">
        <f>TRANSLATOR!A11</f>
        <v>СТОИМОСТЬ ИСПОЛЬЗОВАНИЯ ПОСТА ПОДГОТОВКИ  [1 ЧАС].</v>
      </c>
      <c r="C12" s="50"/>
      <c r="D12" s="50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V12" s="3" t="str">
        <f>$V$6</f>
        <v>1R</v>
      </c>
      <c r="W12" s="3">
        <f>$C$7</f>
        <v>480</v>
      </c>
      <c r="X12" s="36">
        <f>X10*$C$7</f>
        <v>1632</v>
      </c>
      <c r="Y12" s="36">
        <f>Y10*$C$7</f>
        <v>816</v>
      </c>
      <c r="Z12" s="36">
        <f t="shared" si="4"/>
        <v>816</v>
      </c>
      <c r="AA12" s="6">
        <f t="shared" si="5"/>
        <v>0.50246305418719217</v>
      </c>
      <c r="AB12" s="36">
        <f>AB10*$C$7</f>
        <v>336</v>
      </c>
      <c r="AC12" s="36">
        <f>AC10*$C$7</f>
        <v>192</v>
      </c>
      <c r="AD12" s="36">
        <f t="shared" si="6"/>
        <v>144</v>
      </c>
      <c r="AE12" s="6">
        <f t="shared" si="7"/>
        <v>0.47619047619047616</v>
      </c>
    </row>
    <row r="13" spans="2:31" s="1" customFormat="1" ht="20.149999999999999" customHeight="1" x14ac:dyDescent="0.35">
      <c r="B13" s="30" t="str">
        <f>TRANSLATOR!A12</f>
        <v>ПРОСТРАНСТВО В ЗОНЕ ПОДГОТОВКИ</v>
      </c>
      <c r="C13" s="49">
        <v>3</v>
      </c>
      <c r="D13" s="4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V13" s="3"/>
      <c r="W13" s="3"/>
      <c r="X13" s="3"/>
      <c r="Y13" s="3"/>
      <c r="Z13" s="3"/>
      <c r="AA13" s="3"/>
      <c r="AB13" s="3"/>
      <c r="AC13" s="3"/>
      <c r="AD13" s="3"/>
    </row>
    <row r="14" spans="2:31" s="1" customFormat="1" ht="20.149999999999999" customHeight="1" x14ac:dyDescent="0.35">
      <c r="B14" s="29" t="str">
        <f>TRANSLATOR!A13</f>
        <v>МАЛЯР - СТОИМОСТЬ ДЛЯ РАБОТОДАТЕЛЯ</v>
      </c>
      <c r="C14" s="50"/>
      <c r="D14" s="50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V14" s="34" t="str">
        <f>TRANSLATOR!A59</f>
        <v>ОБЩАЯ ЭКОНОМИЯ ТЕХНОЛОГИЧЕСКИХ ЧАСОВ ЗА 1 ГОД:</v>
      </c>
      <c r="W14" s="3"/>
      <c r="X14" s="3"/>
      <c r="Y14" s="3"/>
      <c r="Z14" s="3"/>
      <c r="AA14" s="3"/>
      <c r="AB14" s="3"/>
      <c r="AC14" s="3"/>
      <c r="AD14" s="3"/>
    </row>
    <row r="15" spans="2:31" s="1" customFormat="1" ht="20.149999999999999" customHeight="1" x14ac:dyDescent="0.35">
      <c r="B15" s="30" t="str">
        <f>TRANSLATOR!A14</f>
        <v>ВАЛОВАЯ МЕСЯЧНАЯ ЗАРАБОТНАЯ ПЛАТА</v>
      </c>
      <c r="C15" s="49">
        <v>1500</v>
      </c>
      <c r="D15" s="49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V15" s="3"/>
      <c r="W15" s="3"/>
      <c r="X15" s="3" t="str">
        <f>TRANSLATOR!A70</f>
        <v>Количество часов процесса</v>
      </c>
      <c r="Y15" s="3"/>
      <c r="Z15" s="3"/>
      <c r="AA15" s="3"/>
      <c r="AB15" s="3"/>
      <c r="AC15" s="3"/>
    </row>
    <row r="16" spans="2:31" s="1" customFormat="1" ht="20.149999999999999" customHeight="1" thickBot="1" x14ac:dyDescent="0.4">
      <c r="B16" s="31" t="str">
        <f>TRANSLATOR!A15</f>
        <v>НОРМО-ЧАС (при 176 часах в месяц))</v>
      </c>
      <c r="C16" s="51">
        <f>C15/176</f>
        <v>8.5227272727272734</v>
      </c>
      <c r="D16" s="52"/>
      <c r="E16" s="13"/>
      <c r="F16" s="13"/>
      <c r="G16" s="26" t="str">
        <f>V14</f>
        <v>ОБЩАЯ ЭКОНОМИЯ ТЕХНОЛОГИЧЕСКИХ ЧАСОВ ЗА 1 ГОД: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37">
        <f>$Y$20</f>
        <v>960</v>
      </c>
      <c r="S16" s="13"/>
      <c r="T16" s="13"/>
      <c r="V16" s="3" t="str">
        <f>V3</f>
        <v>Период</v>
      </c>
      <c r="W16" s="3" t="str">
        <f>W3</f>
        <v>КОЛИЧЕСТВО ЦИКЛОВ</v>
      </c>
      <c r="X16" s="3" t="str">
        <f>TRANSLATOR!A83</f>
        <v>Время процесса текущей технологии [ч]</v>
      </c>
      <c r="Y16" s="3" t="str">
        <f>TRANSLATOR!A72</f>
        <v>Время процесса SPECTRAL [ч]</v>
      </c>
      <c r="Z16" s="3" t="str">
        <f>TRANSLATOR!A73</f>
        <v>Экономия времени процесса [ч]</v>
      </c>
      <c r="AA16" s="3" t="str">
        <f>AA9</f>
        <v>[%]</v>
      </c>
      <c r="AB16" s="3"/>
      <c r="AC16" s="3"/>
    </row>
    <row r="17" spans="2:31" ht="20.149999999999999" customHeight="1" x14ac:dyDescent="0.35">
      <c r="B17" s="17"/>
      <c r="C17" s="16"/>
      <c r="D17" s="15"/>
      <c r="E17" s="11"/>
      <c r="F17" s="11"/>
      <c r="G17" s="26" t="str">
        <f>V23</f>
        <v>ЭКОНОМИЯ ЗАТРАТ НА ЭЛЕКТРОЭНЕРГИЮ ЗА 1 ГОД:</v>
      </c>
      <c r="H17" s="11"/>
      <c r="I17" s="11"/>
      <c r="J17" s="11"/>
      <c r="K17" s="11"/>
      <c r="L17" s="11"/>
      <c r="M17" s="11"/>
      <c r="N17" s="11"/>
      <c r="O17" s="11"/>
      <c r="P17" s="11"/>
      <c r="R17" s="38">
        <f>$Y$29</f>
        <v>4445.1000000000004</v>
      </c>
      <c r="S17" s="11"/>
      <c r="T17" s="11"/>
      <c r="V17" s="3" t="str">
        <f>$V$4</f>
        <v>1D</v>
      </c>
      <c r="W17" s="3">
        <f>$C$5</f>
        <v>2</v>
      </c>
      <c r="X17" s="36">
        <f>X10+AB10</f>
        <v>4.0999999999999996</v>
      </c>
      <c r="Y17" s="36">
        <f>Y10+AC10</f>
        <v>2.1</v>
      </c>
      <c r="Z17" s="36">
        <f>X17-Y17</f>
        <v>1.9999999999999996</v>
      </c>
      <c r="AA17" s="6">
        <f>(X17-Y17)/X17</f>
        <v>0.48780487804878042</v>
      </c>
      <c r="AE17" s="3"/>
    </row>
    <row r="18" spans="2:31" s="3" customFormat="1" ht="20.149999999999999" customHeight="1" x14ac:dyDescent="0.35">
      <c r="B18" s="21" t="str">
        <f>TRANSLATOR!A17</f>
        <v>ОПЕРАЦИЯ: ГРУНТОВКА</v>
      </c>
      <c r="C18" s="22" t="str">
        <f>TRANSLATOR!A54</f>
        <v>ИСПОЛЬЗУЕМЫЙ ПРАЙМЕР</v>
      </c>
      <c r="D18" s="45" t="s">
        <v>138</v>
      </c>
      <c r="E18" s="10"/>
      <c r="F18" s="10"/>
      <c r="G18" s="26" t="str">
        <f>TRANSLATOR!A61</f>
        <v>ПОТЕНЦИАЛЬНАЯ ЭКОНОМИЯ РАБОЧИХ ЧАСОВ МАЛЯРA В ПОКРАСОЧНОЙ КАМЕРЕ ЗА 1 ГОД: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39">
        <f>$AD$12*$C$16</f>
        <v>1227.2727272727275</v>
      </c>
      <c r="S18" s="10"/>
      <c r="T18" s="10"/>
      <c r="V18" s="3" t="str">
        <f>$V$5</f>
        <v>1M</v>
      </c>
      <c r="W18" s="3">
        <f>$C$6</f>
        <v>40</v>
      </c>
      <c r="X18" s="36">
        <f t="shared" ref="X18:X19" si="8">X11+AB11</f>
        <v>164</v>
      </c>
      <c r="Y18" s="36">
        <f t="shared" ref="Y18:Y19" si="9">Y11+AC11</f>
        <v>84</v>
      </c>
      <c r="Z18" s="36">
        <f t="shared" ref="Z18:Z19" si="10">X18-Y18</f>
        <v>80</v>
      </c>
      <c r="AA18" s="6"/>
      <c r="AD18" s="9"/>
      <c r="AE18" s="6"/>
    </row>
    <row r="19" spans="2:31" s="3" customFormat="1" ht="20.149999999999999" customHeight="1" x14ac:dyDescent="0.35">
      <c r="B19" s="17" t="str">
        <f>TRANSLATOR!A18</f>
        <v>Нанесение 1-слоя [мин]</v>
      </c>
      <c r="C19" s="41">
        <v>1</v>
      </c>
      <c r="D19" s="41"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V19" s="3" t="str">
        <f>$V$6</f>
        <v>1R</v>
      </c>
      <c r="W19" s="3">
        <f>$C$7</f>
        <v>480</v>
      </c>
      <c r="X19" s="36">
        <f t="shared" si="8"/>
        <v>1968</v>
      </c>
      <c r="Y19" s="36">
        <f t="shared" si="9"/>
        <v>1008</v>
      </c>
      <c r="Z19" s="36">
        <f t="shared" si="10"/>
        <v>960</v>
      </c>
      <c r="AA19" s="6"/>
      <c r="AD19" s="9"/>
      <c r="AE19" s="6"/>
    </row>
    <row r="20" spans="2:31" s="3" customFormat="1" ht="20.149999999999999" customHeight="1" x14ac:dyDescent="0.35">
      <c r="B20" s="17" t="str">
        <f>TRANSLATOR!A19</f>
        <v>Испарение [мин]</v>
      </c>
      <c r="C20" s="41">
        <v>10</v>
      </c>
      <c r="D20" s="41">
        <v>5</v>
      </c>
      <c r="E20" s="48" t="s">
        <v>142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V20" s="3" t="str">
        <f>$V$6</f>
        <v>1R</v>
      </c>
      <c r="X20" s="9"/>
      <c r="Y20" s="43">
        <f>X19-Y19</f>
        <v>960</v>
      </c>
      <c r="Z20" s="9"/>
      <c r="AA20" s="6"/>
      <c r="AB20" s="9"/>
      <c r="AC20" s="9"/>
      <c r="AD20" s="9"/>
      <c r="AE20" s="6"/>
    </row>
    <row r="21" spans="2:31" s="3" customFormat="1" ht="20.149999999999999" customHeight="1" x14ac:dyDescent="0.35">
      <c r="B21" s="17" t="str">
        <f>TRANSLATOR!A20</f>
        <v>Нанесение 2-го слоя [мин]</v>
      </c>
      <c r="C21" s="41">
        <v>1</v>
      </c>
      <c r="D21" s="41">
        <v>1</v>
      </c>
      <c r="E21" s="48" t="str">
        <f>TRANSLATOR!A91</f>
        <v>ЭНЕРГОЭФФЕКТИВНИЕ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2:31" s="3" customFormat="1" ht="20.149999999999999" customHeight="1" x14ac:dyDescent="0.35">
      <c r="B22" s="17" t="str">
        <f>TRANSLATOR!A21</f>
        <v>Испарение [мин]</v>
      </c>
      <c r="C22" s="41">
        <v>10</v>
      </c>
      <c r="D22" s="41">
        <f>IF(D18="00-RACE",0,3)</f>
        <v>3</v>
      </c>
      <c r="E22" s="48" t="str">
        <f>TRANSLATOR!A92</f>
        <v>ГРУНТОВКИ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2:31" s="3" customFormat="1" ht="20.149999999999999" customHeight="1" x14ac:dyDescent="0.35">
      <c r="B23" s="17" t="str">
        <f>TRANSLATOR!A22</f>
        <v>Нанесение 3-го слоя [мин]</v>
      </c>
      <c r="C23" s="41">
        <v>1</v>
      </c>
      <c r="D23" s="41">
        <v>1</v>
      </c>
      <c r="E23" s="48" t="str">
        <f>TRANSLATOR!A93</f>
        <v>SPECTRAL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V23" s="34" t="str">
        <f>TRANSLATOR!A60</f>
        <v>ЭКОНОМИЯ ЗАТРАТ НА ЭЛЕКТРОЭНЕРГИЮ ЗА 1 ГОД:</v>
      </c>
      <c r="Y23" s="1"/>
      <c r="AC23" s="1" t="str">
        <f>B12</f>
        <v>СТОИМОСТЬ ИСПОЛЬЗОВАНИЯ ПОСТА ПОДГОТОВКИ  [1 ЧАС].</v>
      </c>
      <c r="AE23" s="35">
        <f>$C$13</f>
        <v>3</v>
      </c>
    </row>
    <row r="24" spans="2:31" s="3" customFormat="1" ht="20.149999999999999" customHeight="1" x14ac:dyDescent="0.35">
      <c r="B24" s="17" t="str">
        <f>TRANSLATOR!A23</f>
        <v>Время нанесения грунтовки [мин]</v>
      </c>
      <c r="C24" s="41">
        <f>SUM(C19:C23)</f>
        <v>23</v>
      </c>
      <c r="D24" s="41">
        <f>SUM(D19:D23)</f>
        <v>11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X24" s="3" t="str">
        <f>TRANSLATOR!A74</f>
        <v>Стоимость часов процесса [EUR]</v>
      </c>
      <c r="AB24" s="27" t="str">
        <f>TRANSLATOR!A78</f>
        <v>средняя стоимость</v>
      </c>
      <c r="AC24" s="1" t="str">
        <f>_xlfn.CONCAT(B9,"+",B10,)</f>
        <v>ПРИМЕНЕНИЕ В ОКРАСОЧНОЙ КАМЕРЕ 20°C+ОБОГРЕВ КАБИНЫ 60°C</v>
      </c>
      <c r="AE24" s="35">
        <f>($C$9+$C$10)/2</f>
        <v>27.5</v>
      </c>
    </row>
    <row r="25" spans="2:31" s="3" customFormat="1" ht="20.149999999999999" customHeight="1" x14ac:dyDescent="0.35">
      <c r="B25" s="21" t="str">
        <f>TRANSLATOR!A24</f>
        <v>ЭКОНОМИЯ ВРЕМЕНИ НАНЕСЕНИЯ ГРУНТОВКИ</v>
      </c>
      <c r="C25" s="22"/>
      <c r="D25" s="4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V25" s="3" t="str">
        <f>V3</f>
        <v>Период</v>
      </c>
      <c r="W25" s="3" t="str">
        <f>W3</f>
        <v>КОЛИЧЕСТВО ЦИКЛОВ</v>
      </c>
      <c r="X25" s="3" t="str">
        <f>TRANSLATOR!A75</f>
        <v>Стоимость процесса текущая технология [EUR]</v>
      </c>
      <c r="Y25" s="3" t="str">
        <f>TRANSLATOR!A76</f>
        <v>Стоимость процесса SPECTRAL [EUR]</v>
      </c>
      <c r="Z25" s="3" t="str">
        <f>TRANSLATOR!A77</f>
        <v>Экономия затрат на процесс [EUR]</v>
      </c>
      <c r="AB25" s="27" t="str">
        <f>TRANSLATOR!A78</f>
        <v>средняя стоимость</v>
      </c>
      <c r="AC25" s="1" t="str">
        <f>_xlfn.CONCAT(B10,"+",B11,)</f>
        <v>ОБОГРЕВ КАБИНЫ 60°C+ОБОГРЕВ КАБИНЫ 40°C</v>
      </c>
      <c r="AE25" s="35">
        <f>($C$9+$C$11)/2</f>
        <v>25</v>
      </c>
    </row>
    <row r="26" spans="2:31" s="3" customFormat="1" ht="20.149999999999999" customHeight="1" x14ac:dyDescent="0.35">
      <c r="B26" s="17" t="str">
        <f>TRANSLATOR!A25</f>
        <v xml:space="preserve">Экономия времени нанесения грунтовки [мин] </v>
      </c>
      <c r="C26" s="16" t="s">
        <v>4</v>
      </c>
      <c r="D26" s="47">
        <f>C24-D24</f>
        <v>12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V26" s="3" t="str">
        <f>$V$4</f>
        <v>1D</v>
      </c>
      <c r="W26" s="3">
        <f>$C$5</f>
        <v>2</v>
      </c>
      <c r="X26" s="35">
        <f>$X$10*$AE$23+$AB$10*$AE$24</f>
        <v>29.45</v>
      </c>
      <c r="Y26" s="35">
        <f>$Y$10*$AE$23+$AC$10*$AE$25</f>
        <v>15.1</v>
      </c>
      <c r="Z26" s="35">
        <f>X26-Y26</f>
        <v>14.35</v>
      </c>
      <c r="AA26" s="6">
        <f>(X26-Y26)/X26</f>
        <v>0.48726655348047537</v>
      </c>
    </row>
    <row r="27" spans="2:31" s="3" customFormat="1" ht="20.149999999999999" customHeight="1" x14ac:dyDescent="0.35">
      <c r="B27" s="17" t="str">
        <f>TRANSLATOR!A26</f>
        <v xml:space="preserve">Экономия времени нанесения [%] </v>
      </c>
      <c r="C27" s="16" t="s">
        <v>4</v>
      </c>
      <c r="D27" s="25">
        <f>(C24-D24)/C24</f>
        <v>0.52173913043478259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V27" s="3" t="str">
        <f>$V$5</f>
        <v>1M</v>
      </c>
      <c r="W27" s="3">
        <f>$C$6</f>
        <v>40</v>
      </c>
      <c r="X27" s="35">
        <f>$X$10*$AE$23+$AB$10*$AE$24*$C$6</f>
        <v>780.2</v>
      </c>
      <c r="Y27" s="35">
        <f>$Y$10*$AE$23+$AC$10*$AE$25*$C$6</f>
        <v>405.1</v>
      </c>
      <c r="Z27" s="35">
        <f t="shared" ref="Z27:Z28" si="11">X27-Y27</f>
        <v>375.1</v>
      </c>
      <c r="AA27" s="6"/>
    </row>
    <row r="28" spans="2:31" s="3" customFormat="1" ht="20.149999999999999" customHeight="1" x14ac:dyDescent="0.35">
      <c r="B28" s="21" t="str">
        <f>TRANSLATOR!A27</f>
        <v>ЭКОНОМИЯ ВРЕМЕНИ ОТВЕРЖДЕНИЯ ГРУНТОВКИ 20°C</v>
      </c>
      <c r="C28" s="22"/>
      <c r="D28" s="2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V28" s="3" t="str">
        <f>$V$6</f>
        <v>1R</v>
      </c>
      <c r="W28" s="3">
        <f>$C$7</f>
        <v>480</v>
      </c>
      <c r="X28" s="35">
        <f>$X$10*$AE$23+$AB$10*$AE$24*$C$7</f>
        <v>9250.2000000000007</v>
      </c>
      <c r="Y28" s="35">
        <f>$Y$10*$AE$23+$AC$10*$AE$25*$C$7</f>
        <v>4805.1000000000004</v>
      </c>
      <c r="Z28" s="35">
        <f t="shared" si="11"/>
        <v>4445.1000000000004</v>
      </c>
      <c r="AA28" s="6"/>
    </row>
    <row r="29" spans="2:31" s="3" customFormat="1" ht="20.149999999999999" customHeight="1" x14ac:dyDescent="0.35">
      <c r="B29" s="17" t="str">
        <f>TRANSLATOR!A28</f>
        <v>Время отверждения грунтовки 20°C [мин]</v>
      </c>
      <c r="C29" s="41">
        <v>180</v>
      </c>
      <c r="D29" s="41">
        <f>IF(D18="00-RACE",45,90)</f>
        <v>90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V29" s="3" t="str">
        <f>$V$6</f>
        <v>1R</v>
      </c>
      <c r="X29" s="9"/>
      <c r="Y29" s="43">
        <f>X28-Y28</f>
        <v>4445.1000000000004</v>
      </c>
      <c r="Z29" s="9"/>
      <c r="AA29" s="6"/>
    </row>
    <row r="30" spans="2:31" s="3" customFormat="1" ht="20.149999999999999" customHeight="1" x14ac:dyDescent="0.35">
      <c r="B30" s="17" t="str">
        <f>TRANSLATOR!A29</f>
        <v>Сокращение времени отверждения [мин]</v>
      </c>
      <c r="C30" s="16" t="s">
        <v>4</v>
      </c>
      <c r="D30" s="42">
        <f>C29-D29</f>
        <v>90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2:31" s="3" customFormat="1" ht="20.149999999999999" customHeight="1" x14ac:dyDescent="0.35">
      <c r="B31" s="17" t="str">
        <f>TRANSLATOR!A30</f>
        <v>Сокращение времени отверждения грунтовки [%]</v>
      </c>
      <c r="C31" s="16" t="s">
        <v>4</v>
      </c>
      <c r="D31" s="25">
        <f>(C29-D29)/C29</f>
        <v>0.5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2:31" s="3" customFormat="1" ht="20.149999999999999" customHeight="1" x14ac:dyDescent="0.35">
      <c r="B32" s="21" t="str">
        <f>TRANSLATOR!A31</f>
        <v>ОБЩАЯ ЭКОНОМИЯ: ГРУНТОВКА</v>
      </c>
      <c r="C32" s="22"/>
      <c r="D32" s="2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2:28" s="3" customFormat="1" ht="20.149999999999999" customHeight="1" x14ac:dyDescent="0.35">
      <c r="B33" s="17" t="str">
        <f>TRANSLATOR!A32</f>
        <v>Общее время [мин]</v>
      </c>
      <c r="C33" s="41">
        <f>C24+C29</f>
        <v>203</v>
      </c>
      <c r="D33" s="41">
        <f>D24+D29</f>
        <v>101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2:28" s="3" customFormat="1" x14ac:dyDescent="0.35">
      <c r="B34" s="17" t="str">
        <f>TRANSLATOR!A33</f>
        <v>Экономия времени процесса [мин]</v>
      </c>
      <c r="C34" s="16" t="s">
        <v>4</v>
      </c>
      <c r="D34" s="41">
        <f>C33-D33</f>
        <v>102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2:28" s="3" customFormat="1" x14ac:dyDescent="0.25">
      <c r="B35" s="17" t="str">
        <f>TRANSLATOR!A34</f>
        <v>Экономия времени процесса [%]</v>
      </c>
      <c r="C35" s="16" t="s">
        <v>4</v>
      </c>
      <c r="D35" s="25">
        <f>(C33-D33)/C33</f>
        <v>0.50246305418719217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X35" s="5"/>
    </row>
    <row r="36" spans="2:28" s="3" customFormat="1" x14ac:dyDescent="0.25">
      <c r="B36" s="17"/>
      <c r="C36" s="16"/>
      <c r="D36" s="1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AB36" s="5"/>
    </row>
    <row r="37" spans="2:28" s="3" customFormat="1" x14ac:dyDescent="0.35">
      <c r="B37" s="17"/>
      <c r="C37" s="16"/>
      <c r="D37" s="16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2:28" s="3" customFormat="1" ht="18.5" x14ac:dyDescent="0.35">
      <c r="B38" s="23" t="str">
        <f>TRANSLATOR!A37</f>
        <v>ОПЕРАЦИЯ: ЛАКИРОВАНИЕ</v>
      </c>
      <c r="C38" s="24" t="str">
        <f>TRANSLATOR!A56</f>
        <v>ИСПОЛЬЗУЕМЫЙ ЛАК</v>
      </c>
      <c r="D38" s="33" t="str">
        <f>TRANSLATOR!A57</f>
        <v>SPECTRAL KLAR 545-00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2:28" s="3" customFormat="1" x14ac:dyDescent="0.35">
      <c r="B39" s="17" t="str">
        <f>TRANSLATOR!A38</f>
        <v>нанесение 1-слоя [мин]</v>
      </c>
      <c r="C39" s="41">
        <v>1</v>
      </c>
      <c r="D39" s="41">
        <v>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2:28" s="3" customFormat="1" x14ac:dyDescent="0.35">
      <c r="B40" s="17" t="str">
        <f>TRANSLATOR!A39</f>
        <v>Испарение [мин]</v>
      </c>
      <c r="C40" s="41">
        <v>10</v>
      </c>
      <c r="D40" s="41">
        <v>5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2:28" s="3" customFormat="1" x14ac:dyDescent="0.35">
      <c r="B41" s="17" t="str">
        <f>TRANSLATOR!A40</f>
        <v>нанесение 2-слоя [мин]</v>
      </c>
      <c r="C41" s="41">
        <v>1</v>
      </c>
      <c r="D41" s="41">
        <v>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2:28" s="3" customFormat="1" x14ac:dyDescent="0.35">
      <c r="B42" s="17" t="str">
        <f>TRANSLATOR!A41</f>
        <v>Время нанесения [мин]</v>
      </c>
      <c r="C42" s="41">
        <f>SUM(C39:C41)</f>
        <v>12</v>
      </c>
      <c r="D42" s="41">
        <f>SUM(D39:D41)</f>
        <v>7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2:28" s="3" customFormat="1" x14ac:dyDescent="0.35">
      <c r="B43" s="23" t="str">
        <f>TRANSLATOR!A42</f>
        <v>ЭКОНОМИЯ ВРЕМЕНИ НАНЕСЕНИЯ ЛАКА</v>
      </c>
      <c r="C43" s="24"/>
      <c r="D43" s="24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2:28" s="3" customFormat="1" x14ac:dyDescent="0.35">
      <c r="B44" s="17" t="str">
        <f>TRANSLATOR!A43</f>
        <v>Экономия времени нанесения лака [мин]</v>
      </c>
      <c r="C44" s="16" t="s">
        <v>4</v>
      </c>
      <c r="D44" s="42">
        <f>C42-D42</f>
        <v>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2:28" s="3" customFormat="1" x14ac:dyDescent="0.35">
      <c r="B45" s="17" t="str">
        <f>TRANSLATOR!A44</f>
        <v>Экономия времени нанесения лака [%]</v>
      </c>
      <c r="C45" s="16" t="s">
        <v>4</v>
      </c>
      <c r="D45" s="25">
        <f>(C42-D42)/C42</f>
        <v>0.41666666666666669</v>
      </c>
      <c r="E45" s="10"/>
      <c r="F45" s="10"/>
      <c r="G45" s="10"/>
      <c r="H45" s="10"/>
      <c r="I45" s="10"/>
      <c r="J45" s="10" t="s">
        <v>5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2:28" s="3" customFormat="1" x14ac:dyDescent="0.35">
      <c r="B46" s="23" t="str">
        <f>TRANSLATOR!A45</f>
        <v>ЭКОНОМИЯ ВРЕМЕНИ ОТВЕРЖДЕНИЯ ЛАКА 60°C / 40°C</v>
      </c>
      <c r="C46" s="24" t="s">
        <v>6</v>
      </c>
      <c r="D46" s="24" t="s">
        <v>7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2:28" s="3" customFormat="1" x14ac:dyDescent="0.35">
      <c r="B47" s="17" t="str">
        <f>TRANSLATOR!A46</f>
        <v>Время отверждения для 60°C / 40°C [мин].</v>
      </c>
      <c r="C47" s="41">
        <v>30</v>
      </c>
      <c r="D47" s="41">
        <v>15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2:28" s="3" customFormat="1" x14ac:dyDescent="0.35">
      <c r="B48" s="17" t="str">
        <f>TRANSLATOR!A47</f>
        <v>Сокращение времени отверждения лака [мин]</v>
      </c>
      <c r="C48" s="16" t="s">
        <v>4</v>
      </c>
      <c r="D48" s="42">
        <f>C47-D47</f>
        <v>15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2:20" s="3" customFormat="1" x14ac:dyDescent="0.35">
      <c r="B49" s="17" t="str">
        <f>TRANSLATOR!A48</f>
        <v>Сокращение времени отверждения лака [%]</v>
      </c>
      <c r="C49" s="16" t="s">
        <v>4</v>
      </c>
      <c r="D49" s="25">
        <f>(C47-D47)/C47</f>
        <v>0.5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2:20" s="3" customFormat="1" x14ac:dyDescent="0.35">
      <c r="B50" s="23" t="str">
        <f>TRANSLATOR!A49</f>
        <v>ОБЩАЯ ЭКОНОМИЯ: БЕСЦВЕТНЫЙ ЛАК</v>
      </c>
      <c r="C50" s="24"/>
      <c r="D50" s="24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2:20" s="3" customFormat="1" x14ac:dyDescent="0.35">
      <c r="B51" s="17" t="str">
        <f>TRANSLATOR!A50</f>
        <v>Общее время [мин]</v>
      </c>
      <c r="C51" s="41">
        <f>C42+C47</f>
        <v>42</v>
      </c>
      <c r="D51" s="41">
        <f>D42+D47</f>
        <v>22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2:20" s="3" customFormat="1" x14ac:dyDescent="0.35">
      <c r="B52" s="17" t="str">
        <f>TRANSLATOR!A51</f>
        <v>Экономия времени процесса [мин]</v>
      </c>
      <c r="C52" s="16" t="s">
        <v>4</v>
      </c>
      <c r="D52" s="42">
        <f>C51-D51</f>
        <v>20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2:20" s="3" customFormat="1" x14ac:dyDescent="0.35">
      <c r="B53" s="17" t="str">
        <f>TRANSLATOR!A52</f>
        <v>Экономия времени процесса [%]</v>
      </c>
      <c r="C53" s="16" t="s">
        <v>4</v>
      </c>
      <c r="D53" s="25">
        <f>(C51-D51)/C51</f>
        <v>0.47619047619047616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2:20" s="3" customFormat="1" x14ac:dyDescent="0.35">
      <c r="B54" s="17"/>
      <c r="C54" s="16"/>
      <c r="D54" s="16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2:20" s="3" customFormat="1" x14ac:dyDescent="0.35">
      <c r="B55" s="17"/>
      <c r="C55" s="16"/>
      <c r="D55" s="16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</sheetData>
  <mergeCells count="14">
    <mergeCell ref="C13:D13"/>
    <mergeCell ref="C14:D14"/>
    <mergeCell ref="C15:D15"/>
    <mergeCell ref="C16:D16"/>
    <mergeCell ref="B3:D3"/>
    <mergeCell ref="C8:D8"/>
    <mergeCell ref="C9:D9"/>
    <mergeCell ref="C10:D10"/>
    <mergeCell ref="C11:D11"/>
    <mergeCell ref="C12:D12"/>
    <mergeCell ref="C4:D4"/>
    <mergeCell ref="C5:D5"/>
    <mergeCell ref="C6:D6"/>
    <mergeCell ref="C7:D7"/>
  </mergeCells>
  <pageMargins left="0.7" right="0.7" top="0.75" bottom="0.75" header="0.3" footer="0.3"/>
  <pageSetup paperSize="8" scale="72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135C51-85C0-4F72-8831-9546F5A2D725}">
          <x14:formula1>
            <xm:f>TRANSLATOR!$A$87:$A$88</xm:f>
          </x14:formula1>
          <xm:sqref>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78C18-CD2C-4813-B9E7-E7A0596C256C}">
  <dimension ref="A1:B93"/>
  <sheetViews>
    <sheetView topLeftCell="A84" zoomScale="96" workbookViewId="0">
      <selection activeCell="A90" sqref="A90"/>
    </sheetView>
  </sheetViews>
  <sheetFormatPr defaultRowHeight="14.5" x14ac:dyDescent="0.35"/>
  <cols>
    <col min="1" max="1" width="109" style="44" customWidth="1"/>
    <col min="2" max="2" width="108.54296875" bestFit="1" customWidth="1"/>
  </cols>
  <sheetData>
    <row r="1" spans="1:2" x14ac:dyDescent="0.35">
      <c r="A1" s="44" t="s">
        <v>8</v>
      </c>
      <c r="B1" t="s">
        <v>9</v>
      </c>
    </row>
    <row r="2" spans="1:2" x14ac:dyDescent="0.35">
      <c r="A2" s="44" t="s">
        <v>76</v>
      </c>
      <c r="B2" t="s">
        <v>10</v>
      </c>
    </row>
    <row r="3" spans="1:2" x14ac:dyDescent="0.35">
      <c r="A3" s="44" t="s">
        <v>77</v>
      </c>
      <c r="B3" t="s">
        <v>11</v>
      </c>
    </row>
    <row r="4" spans="1:2" x14ac:dyDescent="0.35">
      <c r="A4" s="44" t="s">
        <v>78</v>
      </c>
      <c r="B4" t="s">
        <v>12</v>
      </c>
    </row>
    <row r="5" spans="1:2" x14ac:dyDescent="0.35">
      <c r="A5" s="44" t="s">
        <v>144</v>
      </c>
      <c r="B5" t="s">
        <v>13</v>
      </c>
    </row>
    <row r="6" spans="1:2" x14ac:dyDescent="0.35">
      <c r="A6" s="44" t="s">
        <v>79</v>
      </c>
      <c r="B6" t="s">
        <v>14</v>
      </c>
    </row>
    <row r="7" spans="1:2" x14ac:dyDescent="0.35">
      <c r="A7" s="44" t="s">
        <v>145</v>
      </c>
      <c r="B7" t="s">
        <v>15</v>
      </c>
    </row>
    <row r="8" spans="1:2" x14ac:dyDescent="0.35">
      <c r="A8" s="44" t="s">
        <v>80</v>
      </c>
      <c r="B8" t="s">
        <v>16</v>
      </c>
    </row>
    <row r="9" spans="1:2" x14ac:dyDescent="0.35">
      <c r="A9" s="44" t="s">
        <v>81</v>
      </c>
      <c r="B9" t="s">
        <v>17</v>
      </c>
    </row>
    <row r="10" spans="1:2" x14ac:dyDescent="0.35">
      <c r="A10" s="44" t="s">
        <v>82</v>
      </c>
      <c r="B10" t="s">
        <v>18</v>
      </c>
    </row>
    <row r="11" spans="1:2" x14ac:dyDescent="0.35">
      <c r="A11" s="44" t="s">
        <v>146</v>
      </c>
      <c r="B11" t="s">
        <v>19</v>
      </c>
    </row>
    <row r="12" spans="1:2" x14ac:dyDescent="0.35">
      <c r="A12" s="44" t="s">
        <v>83</v>
      </c>
      <c r="B12" t="s">
        <v>20</v>
      </c>
    </row>
    <row r="13" spans="1:2" x14ac:dyDescent="0.35">
      <c r="A13" s="44" t="s">
        <v>147</v>
      </c>
      <c r="B13" t="s">
        <v>21</v>
      </c>
    </row>
    <row r="14" spans="1:2" x14ac:dyDescent="0.35">
      <c r="A14" s="44" t="s">
        <v>84</v>
      </c>
      <c r="B14" t="s">
        <v>22</v>
      </c>
    </row>
    <row r="15" spans="1:2" x14ac:dyDescent="0.35">
      <c r="A15" s="44" t="s">
        <v>136</v>
      </c>
      <c r="B15" t="s">
        <v>23</v>
      </c>
    </row>
    <row r="17" spans="1:2" x14ac:dyDescent="0.35">
      <c r="A17" s="44" t="s">
        <v>85</v>
      </c>
      <c r="B17" t="s">
        <v>24</v>
      </c>
    </row>
    <row r="18" spans="1:2" x14ac:dyDescent="0.35">
      <c r="A18" s="44" t="s">
        <v>86</v>
      </c>
      <c r="B18" t="s">
        <v>25</v>
      </c>
    </row>
    <row r="19" spans="1:2" x14ac:dyDescent="0.35">
      <c r="A19" s="44" t="s">
        <v>87</v>
      </c>
      <c r="B19" t="s">
        <v>26</v>
      </c>
    </row>
    <row r="20" spans="1:2" x14ac:dyDescent="0.35">
      <c r="A20" s="44" t="s">
        <v>88</v>
      </c>
      <c r="B20" t="s">
        <v>27</v>
      </c>
    </row>
    <row r="21" spans="1:2" x14ac:dyDescent="0.35">
      <c r="A21" s="44" t="s">
        <v>87</v>
      </c>
      <c r="B21" t="s">
        <v>26</v>
      </c>
    </row>
    <row r="22" spans="1:2" x14ac:dyDescent="0.35">
      <c r="A22" s="44" t="s">
        <v>89</v>
      </c>
      <c r="B22" t="s">
        <v>28</v>
      </c>
    </row>
    <row r="23" spans="1:2" x14ac:dyDescent="0.35">
      <c r="A23" s="44" t="s">
        <v>90</v>
      </c>
      <c r="B23" t="s">
        <v>29</v>
      </c>
    </row>
    <row r="24" spans="1:2" x14ac:dyDescent="0.35">
      <c r="A24" s="44" t="s">
        <v>91</v>
      </c>
      <c r="B24" t="s">
        <v>30</v>
      </c>
    </row>
    <row r="25" spans="1:2" x14ac:dyDescent="0.35">
      <c r="A25" s="44" t="s">
        <v>92</v>
      </c>
      <c r="B25" t="s">
        <v>31</v>
      </c>
    </row>
    <row r="26" spans="1:2" x14ac:dyDescent="0.35">
      <c r="A26" s="44" t="s">
        <v>93</v>
      </c>
      <c r="B26" t="s">
        <v>32</v>
      </c>
    </row>
    <row r="27" spans="1:2" x14ac:dyDescent="0.35">
      <c r="A27" s="44" t="s">
        <v>94</v>
      </c>
      <c r="B27" t="s">
        <v>33</v>
      </c>
    </row>
    <row r="28" spans="1:2" x14ac:dyDescent="0.35">
      <c r="A28" s="44" t="s">
        <v>95</v>
      </c>
      <c r="B28" t="s">
        <v>34</v>
      </c>
    </row>
    <row r="29" spans="1:2" x14ac:dyDescent="0.35">
      <c r="A29" s="44" t="s">
        <v>96</v>
      </c>
      <c r="B29" t="s">
        <v>35</v>
      </c>
    </row>
    <row r="30" spans="1:2" x14ac:dyDescent="0.35">
      <c r="A30" s="44" t="s">
        <v>133</v>
      </c>
      <c r="B30" t="s">
        <v>36</v>
      </c>
    </row>
    <row r="31" spans="1:2" x14ac:dyDescent="0.35">
      <c r="A31" s="44" t="s">
        <v>97</v>
      </c>
      <c r="B31" t="s">
        <v>37</v>
      </c>
    </row>
    <row r="32" spans="1:2" x14ac:dyDescent="0.35">
      <c r="A32" s="44" t="s">
        <v>98</v>
      </c>
      <c r="B32" t="s">
        <v>38</v>
      </c>
    </row>
    <row r="33" spans="1:2" x14ac:dyDescent="0.35">
      <c r="A33" s="44" t="s">
        <v>99</v>
      </c>
      <c r="B33" t="s">
        <v>39</v>
      </c>
    </row>
    <row r="34" spans="1:2" x14ac:dyDescent="0.35">
      <c r="A34" s="44" t="s">
        <v>100</v>
      </c>
      <c r="B34" t="s">
        <v>40</v>
      </c>
    </row>
    <row r="37" spans="1:2" x14ac:dyDescent="0.35">
      <c r="A37" s="44" t="s">
        <v>148</v>
      </c>
      <c r="B37" t="s">
        <v>41</v>
      </c>
    </row>
    <row r="38" spans="1:2" x14ac:dyDescent="0.35">
      <c r="A38" s="44" t="s">
        <v>101</v>
      </c>
      <c r="B38" t="s">
        <v>25</v>
      </c>
    </row>
    <row r="39" spans="1:2" x14ac:dyDescent="0.35">
      <c r="A39" s="44" t="s">
        <v>87</v>
      </c>
      <c r="B39" t="s">
        <v>26</v>
      </c>
    </row>
    <row r="40" spans="1:2" x14ac:dyDescent="0.35">
      <c r="A40" s="44" t="s">
        <v>102</v>
      </c>
      <c r="B40" t="s">
        <v>27</v>
      </c>
    </row>
    <row r="41" spans="1:2" x14ac:dyDescent="0.35">
      <c r="A41" s="44" t="s">
        <v>103</v>
      </c>
      <c r="B41" t="s">
        <v>42</v>
      </c>
    </row>
    <row r="42" spans="1:2" x14ac:dyDescent="0.35">
      <c r="A42" s="44" t="s">
        <v>104</v>
      </c>
      <c r="B42" t="s">
        <v>43</v>
      </c>
    </row>
    <row r="43" spans="1:2" x14ac:dyDescent="0.35">
      <c r="A43" s="44" t="s">
        <v>105</v>
      </c>
      <c r="B43" t="s">
        <v>44</v>
      </c>
    </row>
    <row r="44" spans="1:2" x14ac:dyDescent="0.35">
      <c r="A44" s="44" t="s">
        <v>106</v>
      </c>
      <c r="B44" t="s">
        <v>45</v>
      </c>
    </row>
    <row r="45" spans="1:2" x14ac:dyDescent="0.35">
      <c r="A45" s="44" t="s">
        <v>107</v>
      </c>
      <c r="B45" t="s">
        <v>46</v>
      </c>
    </row>
    <row r="46" spans="1:2" x14ac:dyDescent="0.35">
      <c r="A46" s="44" t="s">
        <v>108</v>
      </c>
      <c r="B46" t="s">
        <v>47</v>
      </c>
    </row>
    <row r="47" spans="1:2" x14ac:dyDescent="0.35">
      <c r="A47" s="44" t="s">
        <v>131</v>
      </c>
      <c r="B47" t="s">
        <v>48</v>
      </c>
    </row>
    <row r="48" spans="1:2" x14ac:dyDescent="0.35">
      <c r="A48" s="44" t="s">
        <v>132</v>
      </c>
      <c r="B48" t="s">
        <v>49</v>
      </c>
    </row>
    <row r="49" spans="1:2" x14ac:dyDescent="0.35">
      <c r="A49" s="44" t="s">
        <v>109</v>
      </c>
      <c r="B49" t="s">
        <v>50</v>
      </c>
    </row>
    <row r="50" spans="1:2" x14ac:dyDescent="0.35">
      <c r="A50" s="44" t="s">
        <v>98</v>
      </c>
      <c r="B50" t="s">
        <v>38</v>
      </c>
    </row>
    <row r="51" spans="1:2" x14ac:dyDescent="0.35">
      <c r="A51" s="44" t="s">
        <v>99</v>
      </c>
      <c r="B51" t="s">
        <v>39</v>
      </c>
    </row>
    <row r="52" spans="1:2" x14ac:dyDescent="0.35">
      <c r="A52" s="44" t="s">
        <v>100</v>
      </c>
      <c r="B52" t="s">
        <v>40</v>
      </c>
    </row>
    <row r="54" spans="1:2" ht="15.5" x14ac:dyDescent="0.35">
      <c r="A54" s="44" t="s">
        <v>110</v>
      </c>
      <c r="B54" s="20" t="s">
        <v>51</v>
      </c>
    </row>
    <row r="55" spans="1:2" ht="15.5" x14ac:dyDescent="0.35">
      <c r="A55" s="44" t="s">
        <v>52</v>
      </c>
      <c r="B55" s="20" t="s">
        <v>52</v>
      </c>
    </row>
    <row r="56" spans="1:2" ht="15.5" x14ac:dyDescent="0.35">
      <c r="A56" s="44" t="s">
        <v>134</v>
      </c>
      <c r="B56" s="20" t="s">
        <v>53</v>
      </c>
    </row>
    <row r="57" spans="1:2" ht="15.5" x14ac:dyDescent="0.35">
      <c r="A57" s="44" t="s">
        <v>54</v>
      </c>
      <c r="B57" s="20" t="s">
        <v>54</v>
      </c>
    </row>
    <row r="59" spans="1:2" x14ac:dyDescent="0.35">
      <c r="A59" s="44" t="s">
        <v>111</v>
      </c>
      <c r="B59" s="1" t="s">
        <v>55</v>
      </c>
    </row>
    <row r="60" spans="1:2" x14ac:dyDescent="0.35">
      <c r="A60" s="44" t="s">
        <v>112</v>
      </c>
      <c r="B60" s="1" t="s">
        <v>56</v>
      </c>
    </row>
    <row r="61" spans="1:2" x14ac:dyDescent="0.35">
      <c r="A61" s="44" t="s">
        <v>135</v>
      </c>
      <c r="B61" s="11" t="s">
        <v>57</v>
      </c>
    </row>
    <row r="63" spans="1:2" x14ac:dyDescent="0.35">
      <c r="A63" s="44" t="s">
        <v>113</v>
      </c>
      <c r="B63" t="s">
        <v>58</v>
      </c>
    </row>
    <row r="64" spans="1:2" x14ac:dyDescent="0.35">
      <c r="A64" s="44" t="s">
        <v>114</v>
      </c>
      <c r="B64" s="1" t="s">
        <v>59</v>
      </c>
    </row>
    <row r="65" spans="1:2" x14ac:dyDescent="0.35">
      <c r="A65" s="44" t="s">
        <v>115</v>
      </c>
      <c r="B65" s="1" t="s">
        <v>60</v>
      </c>
    </row>
    <row r="66" spans="1:2" x14ac:dyDescent="0.35">
      <c r="A66" s="44" t="s">
        <v>116</v>
      </c>
      <c r="B66" s="1" t="s">
        <v>61</v>
      </c>
    </row>
    <row r="67" spans="1:2" x14ac:dyDescent="0.35">
      <c r="A67" s="44" t="s">
        <v>117</v>
      </c>
      <c r="B67" s="1" t="s">
        <v>62</v>
      </c>
    </row>
    <row r="68" spans="1:2" x14ac:dyDescent="0.35">
      <c r="A68" s="44" t="s">
        <v>118</v>
      </c>
      <c r="B68" s="1" t="s">
        <v>63</v>
      </c>
    </row>
    <row r="69" spans="1:2" x14ac:dyDescent="0.35">
      <c r="A69" s="44" t="s">
        <v>119</v>
      </c>
      <c r="B69" s="1" t="s">
        <v>64</v>
      </c>
    </row>
    <row r="70" spans="1:2" x14ac:dyDescent="0.35">
      <c r="A70" s="44" t="s">
        <v>120</v>
      </c>
      <c r="B70" s="1" t="s">
        <v>65</v>
      </c>
    </row>
    <row r="71" spans="1:2" x14ac:dyDescent="0.35">
      <c r="A71" s="44" t="s">
        <v>121</v>
      </c>
      <c r="B71" s="1" t="s">
        <v>66</v>
      </c>
    </row>
    <row r="72" spans="1:2" x14ac:dyDescent="0.35">
      <c r="A72" s="44" t="s">
        <v>122</v>
      </c>
      <c r="B72" s="1" t="s">
        <v>67</v>
      </c>
    </row>
    <row r="73" spans="1:2" x14ac:dyDescent="0.35">
      <c r="A73" s="44" t="s">
        <v>123</v>
      </c>
      <c r="B73" s="1" t="s">
        <v>68</v>
      </c>
    </row>
    <row r="74" spans="1:2" x14ac:dyDescent="0.35">
      <c r="A74" s="44" t="s">
        <v>124</v>
      </c>
      <c r="B74" s="1" t="s">
        <v>69</v>
      </c>
    </row>
    <row r="75" spans="1:2" x14ac:dyDescent="0.35">
      <c r="A75" s="44" t="s">
        <v>128</v>
      </c>
      <c r="B75" s="1" t="s">
        <v>70</v>
      </c>
    </row>
    <row r="76" spans="1:2" x14ac:dyDescent="0.35">
      <c r="A76" s="44" t="s">
        <v>129</v>
      </c>
      <c r="B76" s="1" t="s">
        <v>71</v>
      </c>
    </row>
    <row r="77" spans="1:2" x14ac:dyDescent="0.35">
      <c r="A77" s="44" t="s">
        <v>130</v>
      </c>
      <c r="B77" s="1" t="s">
        <v>72</v>
      </c>
    </row>
    <row r="78" spans="1:2" x14ac:dyDescent="0.35">
      <c r="A78" s="44" t="s">
        <v>125</v>
      </c>
      <c r="B78" s="1" t="s">
        <v>73</v>
      </c>
    </row>
    <row r="80" spans="1:2" x14ac:dyDescent="0.35">
      <c r="A80" s="44" t="s">
        <v>149</v>
      </c>
      <c r="B80" s="13" t="s">
        <v>74</v>
      </c>
    </row>
    <row r="81" spans="1:2" x14ac:dyDescent="0.35">
      <c r="A81" s="44" t="s">
        <v>150</v>
      </c>
      <c r="B81" s="13" t="s">
        <v>75</v>
      </c>
    </row>
    <row r="83" spans="1:2" x14ac:dyDescent="0.35">
      <c r="A83" s="44" t="s">
        <v>121</v>
      </c>
      <c r="B83" s="1" t="s">
        <v>66</v>
      </c>
    </row>
    <row r="85" spans="1:2" x14ac:dyDescent="0.35">
      <c r="A85" s="44" t="s">
        <v>126</v>
      </c>
      <c r="B85" t="s">
        <v>127</v>
      </c>
    </row>
    <row r="87" spans="1:2" x14ac:dyDescent="0.35">
      <c r="A87" s="44" t="s">
        <v>137</v>
      </c>
      <c r="B87" t="s">
        <v>137</v>
      </c>
    </row>
    <row r="88" spans="1:2" x14ac:dyDescent="0.35">
      <c r="A88" s="44" t="s">
        <v>138</v>
      </c>
      <c r="B88" t="s">
        <v>138</v>
      </c>
    </row>
    <row r="90" spans="1:2" x14ac:dyDescent="0.35">
      <c r="A90" s="44" t="s">
        <v>143</v>
      </c>
      <c r="B90" t="s">
        <v>139</v>
      </c>
    </row>
    <row r="91" spans="1:2" x14ac:dyDescent="0.35">
      <c r="A91" s="44" t="s">
        <v>152</v>
      </c>
      <c r="B91" t="s">
        <v>140</v>
      </c>
    </row>
    <row r="92" spans="1:2" x14ac:dyDescent="0.35">
      <c r="A92" s="44" t="s">
        <v>151</v>
      </c>
      <c r="B92" t="s">
        <v>141</v>
      </c>
    </row>
    <row r="93" spans="1:2" x14ac:dyDescent="0.35">
      <c r="A93" s="44" t="s">
        <v>142</v>
      </c>
      <c r="B93" t="s">
        <v>142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980661D6C89D438F5C9649448D6F4C" ma:contentTypeVersion="13" ma:contentTypeDescription="Utwórz nowy dokument." ma:contentTypeScope="" ma:versionID="dee862fd7d7dd50c85af6f5569a682db">
  <xsd:schema xmlns:xsd="http://www.w3.org/2001/XMLSchema" xmlns:xs="http://www.w3.org/2001/XMLSchema" xmlns:p="http://schemas.microsoft.com/office/2006/metadata/properties" xmlns:ns2="889fed00-54ff-403a-9f1f-0064aecd05c2" xmlns:ns3="495e2f46-792e-4df0-b0df-997600cab458" targetNamespace="http://schemas.microsoft.com/office/2006/metadata/properties" ma:root="true" ma:fieldsID="ecb78c6820b1addedf40c087b626f6e5" ns2:_="" ns3:_="">
    <xsd:import namespace="889fed00-54ff-403a-9f1f-0064aecd05c2"/>
    <xsd:import namespace="495e2f46-792e-4df0-b0df-997600cab4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9fed00-54ff-403a-9f1f-0064aecd05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Tagi obrazów" ma:readOnly="false" ma:fieldId="{5cf76f15-5ced-4ddc-b409-7134ff3c332f}" ma:taxonomyMulti="true" ma:sspId="3290485c-caf9-4969-aa12-598e06313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5e2f46-792e-4df0-b0df-997600cab45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1340a1f-8449-4f52-b410-91c337935769}" ma:internalName="TaxCatchAll" ma:showField="CatchAllData" ma:web="495e2f46-792e-4df0-b0df-997600cab4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5e2f46-792e-4df0-b0df-997600cab458" xsi:nil="true"/>
    <lcf76f155ced4ddcb4097134ff3c332f xmlns="889fed00-54ff-403a-9f1f-0064aecd05c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B31FAC2-9BAA-41DE-9C8A-8BBFEB791A69}"/>
</file>

<file path=customXml/itemProps2.xml><?xml version="1.0" encoding="utf-8"?>
<ds:datastoreItem xmlns:ds="http://schemas.openxmlformats.org/officeDocument/2006/customXml" ds:itemID="{2E8F7B56-E333-4AF8-A255-4416A05FE7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AB98D4-F5BF-4326-AA76-AD03567C9C98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81422b16-4a3f-4f7a-9b28-70dbfabd703d"/>
    <ds:schemaRef ds:uri="cc9ce0ae-18e5-4035-ae80-e434526da4e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ETS</vt:lpstr>
      <vt:lpstr>TRANSLATOR</vt:lpstr>
      <vt:lpstr>ETS!Obszar_wydruku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Tomczyk</dc:creator>
  <cp:keywords/>
  <dc:description/>
  <cp:lastModifiedBy>Tomasz Tomczyk</cp:lastModifiedBy>
  <cp:revision/>
  <cp:lastPrinted>2022-09-08T12:42:52Z</cp:lastPrinted>
  <dcterms:created xsi:type="dcterms:W3CDTF">2022-08-01T10:32:32Z</dcterms:created>
  <dcterms:modified xsi:type="dcterms:W3CDTF">2022-12-16T20:09:41Z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0x010100C7F50C3F58943B49AC38C149F07D25B0</vt:lpwstr>
  </property>
  <property fmtid="{D5CDD505-2E9C-101B-9397-08002B2CF9AE}" pid="3" name="MediaServiceImageTags">
    <vt:lpwstr/>
  </property>
</Properties>
</file>